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bookViews>
    <workbookView xWindow="1380" yWindow="540" windowWidth="19410" windowHeight="11760" activeTab="1"/>
  </bookViews>
  <sheets>
    <sheet name="Class. Prova 1 TR" sheetId="32" r:id="rId1"/>
    <sheet name="Class. Prova 1 TC" sheetId="31" r:id="rId2"/>
    <sheet name="Foglio1" sheetId="33" r:id="rId3"/>
    <sheet name="Foglio2" sheetId="34" r:id="rId4"/>
  </sheets>
  <definedNames>
    <definedName name="_xlnm.Print_Area" localSheetId="1">'Class. Prova 1 TC'!$A$1:$L$23</definedName>
    <definedName name="_xlnm.Print_Area" localSheetId="0">'Class. Prova 1 TR'!$A$1:$L$24</definedName>
    <definedName name="_xlnm.Print_Area" localSheetId="2">Foglio1!$A$1:$K$19</definedName>
  </definedNames>
  <calcPr calcId="152511" concurrentCalc="0"/>
</workbook>
</file>

<file path=xl/calcChain.xml><?xml version="1.0" encoding="utf-8"?>
<calcChain xmlns="http://schemas.openxmlformats.org/spreadsheetml/2006/main">
  <c r="G20" i="32" l="1"/>
  <c r="G21" i="32"/>
  <c r="G22" i="32"/>
  <c r="G19" i="32"/>
  <c r="F23" i="32"/>
  <c r="M23" i="32"/>
  <c r="O23" i="32"/>
  <c r="F20" i="32"/>
  <c r="F19" i="32"/>
  <c r="H20" i="32"/>
  <c r="F21" i="32"/>
  <c r="H21" i="32"/>
  <c r="F22" i="32"/>
  <c r="H22" i="32"/>
  <c r="G23" i="32"/>
  <c r="H23" i="32"/>
  <c r="H19" i="32"/>
  <c r="F15" i="32"/>
  <c r="G15" i="32"/>
  <c r="I23" i="32"/>
  <c r="J23" i="32"/>
  <c r="G105" i="31"/>
  <c r="G104" i="31"/>
  <c r="G103" i="31"/>
  <c r="B103" i="31"/>
  <c r="G102" i="31"/>
  <c r="G101" i="31"/>
  <c r="G100" i="31"/>
  <c r="G99" i="31"/>
  <c r="G98" i="31"/>
  <c r="G97" i="31"/>
  <c r="B97" i="31"/>
  <c r="G96" i="31"/>
  <c r="G95" i="31"/>
  <c r="G94" i="31"/>
  <c r="G93" i="31"/>
  <c r="O79" i="31"/>
  <c r="T79" i="31"/>
  <c r="R79" i="31"/>
  <c r="S79" i="31"/>
  <c r="P79" i="31"/>
  <c r="Q79" i="31"/>
  <c r="U79" i="31"/>
  <c r="D79" i="31"/>
  <c r="Y79" i="31"/>
  <c r="Z79" i="31"/>
  <c r="AB79" i="31"/>
  <c r="K79" i="31"/>
  <c r="H79" i="31"/>
  <c r="J79" i="31"/>
  <c r="G79" i="31"/>
  <c r="B79" i="31"/>
  <c r="O78" i="31"/>
  <c r="T78" i="31"/>
  <c r="R78" i="31"/>
  <c r="S78" i="31"/>
  <c r="P78" i="31"/>
  <c r="Q78" i="31"/>
  <c r="U78" i="31"/>
  <c r="Y78" i="31"/>
  <c r="Z78" i="31"/>
  <c r="AB78" i="31"/>
  <c r="K78" i="31"/>
  <c r="H78" i="31"/>
  <c r="J78" i="31"/>
  <c r="G78" i="31"/>
  <c r="O77" i="31"/>
  <c r="T77" i="31"/>
  <c r="R77" i="31"/>
  <c r="S77" i="31"/>
  <c r="P77" i="31"/>
  <c r="Q77" i="31"/>
  <c r="U77" i="31"/>
  <c r="D77" i="31"/>
  <c r="Y77" i="31"/>
  <c r="Z77" i="31"/>
  <c r="AB77" i="31"/>
  <c r="K77" i="31"/>
  <c r="H77" i="31"/>
  <c r="J77" i="31"/>
  <c r="G77" i="31"/>
  <c r="B77" i="31"/>
  <c r="O76" i="31"/>
  <c r="T76" i="31"/>
  <c r="R76" i="31"/>
  <c r="S76" i="31"/>
  <c r="P76" i="31"/>
  <c r="Q76" i="31"/>
  <c r="U76" i="31"/>
  <c r="Y76" i="31"/>
  <c r="Z76" i="31"/>
  <c r="AB76" i="31"/>
  <c r="K76" i="31"/>
  <c r="H76" i="31"/>
  <c r="J76" i="31"/>
  <c r="G76" i="31"/>
  <c r="O75" i="31"/>
  <c r="O74" i="31"/>
  <c r="T74" i="31"/>
  <c r="R74" i="31"/>
  <c r="S74" i="31"/>
  <c r="P74" i="31"/>
  <c r="Q74" i="31"/>
  <c r="U74" i="31"/>
  <c r="Y74" i="31"/>
  <c r="Z74" i="31"/>
  <c r="AB74" i="31"/>
  <c r="K74" i="31"/>
  <c r="H74" i="31"/>
  <c r="J74" i="31"/>
  <c r="G74" i="31"/>
  <c r="O73" i="31"/>
  <c r="T73" i="31"/>
  <c r="R73" i="31"/>
  <c r="S73" i="31"/>
  <c r="P73" i="31"/>
  <c r="Q73" i="31"/>
  <c r="U73" i="31"/>
  <c r="D73" i="31"/>
  <c r="Y73" i="31"/>
  <c r="Z73" i="31"/>
  <c r="AB73" i="31"/>
  <c r="K73" i="31"/>
  <c r="H73" i="31"/>
  <c r="J73" i="31"/>
  <c r="G73" i="31"/>
  <c r="O72" i="31"/>
  <c r="T72" i="31"/>
  <c r="R72" i="31"/>
  <c r="S72" i="31"/>
  <c r="P72" i="31"/>
  <c r="Q72" i="31"/>
  <c r="U72" i="31"/>
  <c r="Y72" i="31"/>
  <c r="Z72" i="31"/>
  <c r="AB72" i="31"/>
  <c r="K72" i="31"/>
  <c r="H72" i="31"/>
  <c r="J72" i="31"/>
  <c r="G72" i="31"/>
  <c r="O71" i="31"/>
  <c r="T71" i="31"/>
  <c r="R71" i="31"/>
  <c r="S71" i="31"/>
  <c r="P71" i="31"/>
  <c r="Q71" i="31"/>
  <c r="U71" i="31"/>
  <c r="D71" i="31"/>
  <c r="Y71" i="31"/>
  <c r="Z71" i="31"/>
  <c r="AB71" i="31"/>
  <c r="K71" i="31"/>
  <c r="H71" i="31"/>
  <c r="J71" i="31"/>
  <c r="G71" i="31"/>
  <c r="B71" i="31"/>
  <c r="O70" i="31"/>
  <c r="T70" i="31"/>
  <c r="R70" i="31"/>
  <c r="S70" i="31"/>
  <c r="P70" i="31"/>
  <c r="Q70" i="31"/>
  <c r="U70" i="31"/>
  <c r="D70" i="31"/>
  <c r="Y70" i="31"/>
  <c r="Z70" i="31"/>
  <c r="AB70" i="31"/>
  <c r="K70" i="31"/>
  <c r="H70" i="31"/>
  <c r="J70" i="31"/>
  <c r="G70" i="31"/>
  <c r="O69" i="31"/>
  <c r="T69" i="31"/>
  <c r="R69" i="31"/>
  <c r="S69" i="31"/>
  <c r="P69" i="31"/>
  <c r="Q69" i="31"/>
  <c r="U69" i="31"/>
  <c r="D69" i="31"/>
  <c r="Y69" i="31"/>
  <c r="Z69" i="31"/>
  <c r="AB69" i="31"/>
  <c r="K69" i="31"/>
  <c r="H69" i="31"/>
  <c r="J69" i="31"/>
  <c r="G69" i="31"/>
  <c r="O68" i="31"/>
  <c r="T68" i="31"/>
  <c r="R68" i="31"/>
  <c r="S68" i="31"/>
  <c r="P68" i="31"/>
  <c r="Q68" i="31"/>
  <c r="U68" i="31"/>
  <c r="D68" i="31"/>
  <c r="Y68" i="31"/>
  <c r="Z68" i="31"/>
  <c r="AB68" i="31"/>
  <c r="K68" i="31"/>
  <c r="H68" i="31"/>
  <c r="J68" i="31"/>
  <c r="G68" i="31"/>
  <c r="O67" i="31"/>
  <c r="T67" i="31"/>
  <c r="R67" i="31"/>
  <c r="S67" i="31"/>
  <c r="P67" i="31"/>
  <c r="Q67" i="31"/>
  <c r="U67" i="31"/>
  <c r="D67" i="31"/>
  <c r="Y67" i="31"/>
  <c r="Z67" i="31"/>
  <c r="AB67" i="31"/>
  <c r="K67" i="31"/>
  <c r="H67" i="31"/>
  <c r="J67" i="31"/>
  <c r="G67" i="31"/>
  <c r="F22" i="31"/>
  <c r="M22" i="31"/>
  <c r="O22" i="31"/>
  <c r="G22" i="31"/>
  <c r="F15" i="31"/>
  <c r="G15" i="31"/>
  <c r="H22" i="31"/>
  <c r="J22" i="31"/>
  <c r="I22" i="31"/>
  <c r="F21" i="31"/>
  <c r="M21" i="31"/>
  <c r="O21" i="31"/>
  <c r="G21" i="31"/>
  <c r="H21" i="31"/>
  <c r="J21" i="31"/>
  <c r="I21" i="31"/>
  <c r="F20" i="31"/>
  <c r="M20" i="31"/>
  <c r="O20" i="31"/>
  <c r="G20" i="31"/>
  <c r="H20" i="31"/>
  <c r="J20" i="31"/>
  <c r="I20" i="31"/>
  <c r="F19" i="31"/>
  <c r="M19" i="31"/>
  <c r="O19" i="31"/>
  <c r="G19" i="31"/>
  <c r="H19" i="31"/>
  <c r="J19" i="31"/>
  <c r="I19" i="31"/>
  <c r="F17" i="31"/>
  <c r="M17" i="31"/>
  <c r="O17" i="31"/>
  <c r="G17" i="31"/>
  <c r="H17" i="31"/>
  <c r="J17" i="31"/>
  <c r="I17" i="31"/>
  <c r="F16" i="31"/>
  <c r="M16" i="31"/>
  <c r="O16" i="31"/>
  <c r="G16" i="31"/>
  <c r="H16" i="31"/>
  <c r="J16" i="31"/>
  <c r="I16" i="31"/>
  <c r="M15" i="31"/>
  <c r="O15" i="31"/>
  <c r="H15" i="31"/>
  <c r="J15" i="31"/>
  <c r="I15" i="31"/>
  <c r="H15" i="32"/>
  <c r="J15" i="32"/>
  <c r="G105" i="32"/>
  <c r="G104" i="32"/>
  <c r="G103" i="32"/>
  <c r="B103" i="32"/>
  <c r="G102" i="32"/>
  <c r="G101" i="32"/>
  <c r="G100" i="32"/>
  <c r="G99" i="32"/>
  <c r="G98" i="32"/>
  <c r="G97" i="32"/>
  <c r="B97" i="32"/>
  <c r="G96" i="32"/>
  <c r="G95" i="32"/>
  <c r="G94" i="32"/>
  <c r="G93" i="32"/>
  <c r="T79" i="32"/>
  <c r="U79" i="32"/>
  <c r="Y79" i="32"/>
  <c r="R79" i="32"/>
  <c r="S79" i="32"/>
  <c r="P79" i="32"/>
  <c r="Q79" i="32"/>
  <c r="O79" i="32"/>
  <c r="D79" i="32"/>
  <c r="B79" i="32"/>
  <c r="T78" i="32"/>
  <c r="P78" i="32"/>
  <c r="Q78" i="32"/>
  <c r="O78" i="32"/>
  <c r="R78" i="32"/>
  <c r="S78" i="32"/>
  <c r="R77" i="32"/>
  <c r="S77" i="32"/>
  <c r="O77" i="32"/>
  <c r="T77" i="32"/>
  <c r="D77" i="32"/>
  <c r="B77" i="32"/>
  <c r="R76" i="32"/>
  <c r="S76" i="32"/>
  <c r="O76" i="32"/>
  <c r="T76" i="32"/>
  <c r="O75" i="32"/>
  <c r="T74" i="32"/>
  <c r="U74" i="32"/>
  <c r="Y74" i="32"/>
  <c r="R74" i="32"/>
  <c r="S74" i="32"/>
  <c r="P74" i="32"/>
  <c r="Q74" i="32"/>
  <c r="O74" i="32"/>
  <c r="R73" i="32"/>
  <c r="S73" i="32"/>
  <c r="O73" i="32"/>
  <c r="T73" i="32"/>
  <c r="D73" i="32"/>
  <c r="R72" i="32"/>
  <c r="S72" i="32"/>
  <c r="O72" i="32"/>
  <c r="T72" i="32"/>
  <c r="O71" i="32"/>
  <c r="R71" i="32"/>
  <c r="S71" i="32"/>
  <c r="D71" i="32"/>
  <c r="B71" i="32"/>
  <c r="O70" i="32"/>
  <c r="R70" i="32"/>
  <c r="S70" i="32"/>
  <c r="D70" i="32"/>
  <c r="R69" i="32"/>
  <c r="S69" i="32"/>
  <c r="O69" i="32"/>
  <c r="T69" i="32"/>
  <c r="D69" i="32"/>
  <c r="R68" i="32"/>
  <c r="S68" i="32"/>
  <c r="O68" i="32"/>
  <c r="T68" i="32"/>
  <c r="D68" i="32"/>
  <c r="T67" i="32"/>
  <c r="U67" i="32"/>
  <c r="Y67" i="32"/>
  <c r="R67" i="32"/>
  <c r="S67" i="32"/>
  <c r="P67" i="32"/>
  <c r="Q67" i="32"/>
  <c r="O67" i="32"/>
  <c r="D67" i="32"/>
  <c r="M22" i="32"/>
  <c r="O22" i="32"/>
  <c r="M21" i="32"/>
  <c r="O21" i="32"/>
  <c r="M20" i="32"/>
  <c r="O20" i="32"/>
  <c r="M19" i="32"/>
  <c r="O19" i="32"/>
  <c r="F17" i="32"/>
  <c r="M17" i="32"/>
  <c r="O17" i="32"/>
  <c r="G17" i="32"/>
  <c r="M15" i="32"/>
  <c r="O15" i="32"/>
  <c r="F16" i="32"/>
  <c r="M16" i="32"/>
  <c r="O16" i="32"/>
  <c r="Z67" i="32"/>
  <c r="G67" i="32"/>
  <c r="Z74" i="32"/>
  <c r="G74" i="32"/>
  <c r="G16" i="32"/>
  <c r="H17" i="32"/>
  <c r="U68" i="32"/>
  <c r="Y68" i="32"/>
  <c r="U78" i="32"/>
  <c r="Y78" i="32"/>
  <c r="Z79" i="32"/>
  <c r="G79" i="32"/>
  <c r="U73" i="32"/>
  <c r="Y73" i="32"/>
  <c r="H16" i="32"/>
  <c r="P70" i="32"/>
  <c r="Q70" i="32"/>
  <c r="T70" i="32"/>
  <c r="P71" i="32"/>
  <c r="Q71" i="32"/>
  <c r="T71" i="32"/>
  <c r="U71" i="32"/>
  <c r="Y71" i="32"/>
  <c r="P69" i="32"/>
  <c r="Q69" i="32"/>
  <c r="U69" i="32"/>
  <c r="Y69" i="32"/>
  <c r="P73" i="32"/>
  <c r="Q73" i="32"/>
  <c r="P68" i="32"/>
  <c r="Q68" i="32"/>
  <c r="P72" i="32"/>
  <c r="Q72" i="32"/>
  <c r="U72" i="32"/>
  <c r="Y72" i="32"/>
  <c r="P76" i="32"/>
  <c r="Q76" i="32"/>
  <c r="U76" i="32"/>
  <c r="Y76" i="32"/>
  <c r="P77" i="32"/>
  <c r="Q77" i="32"/>
  <c r="U77" i="32"/>
  <c r="Y77" i="32"/>
  <c r="Z76" i="32"/>
  <c r="G76" i="32"/>
  <c r="Z72" i="32"/>
  <c r="G72" i="32"/>
  <c r="Z77" i="32"/>
  <c r="G77" i="32"/>
  <c r="Z69" i="32"/>
  <c r="G69" i="32"/>
  <c r="I20" i="32"/>
  <c r="J20" i="32"/>
  <c r="AB79" i="32"/>
  <c r="I17" i="32"/>
  <c r="J17" i="32"/>
  <c r="AB67" i="32"/>
  <c r="K67" i="32"/>
  <c r="Z71" i="32"/>
  <c r="G71" i="32"/>
  <c r="J16" i="32"/>
  <c r="I16" i="32"/>
  <c r="Z68" i="32"/>
  <c r="G68" i="32"/>
  <c r="Z73" i="32"/>
  <c r="G73" i="32"/>
  <c r="Z78" i="32"/>
  <c r="G78" i="32"/>
  <c r="AB74" i="32"/>
  <c r="K74" i="32"/>
  <c r="U70" i="32"/>
  <c r="Y70" i="32"/>
  <c r="AB68" i="32"/>
  <c r="K68" i="32"/>
  <c r="I22" i="32"/>
  <c r="J22" i="32"/>
  <c r="AB73" i="32"/>
  <c r="H79" i="32"/>
  <c r="J79" i="32"/>
  <c r="Z70" i="32"/>
  <c r="G70" i="32"/>
  <c r="AB78" i="32"/>
  <c r="H67" i="32"/>
  <c r="J67" i="32"/>
  <c r="K79" i="32"/>
  <c r="K69" i="32"/>
  <c r="AB69" i="32"/>
  <c r="AB72" i="32"/>
  <c r="I15" i="32"/>
  <c r="J21" i="32"/>
  <c r="I21" i="32"/>
  <c r="H74" i="32"/>
  <c r="J74" i="32"/>
  <c r="I19" i="32"/>
  <c r="J19" i="32"/>
  <c r="K71" i="32"/>
  <c r="AB71" i="32"/>
  <c r="AB77" i="32"/>
  <c r="K77" i="32"/>
  <c r="AB76" i="32"/>
  <c r="H72" i="32"/>
  <c r="J72" i="32"/>
  <c r="H76" i="32"/>
  <c r="J76" i="32"/>
  <c r="H78" i="32"/>
  <c r="J78" i="32"/>
  <c r="K72" i="32"/>
  <c r="K78" i="32"/>
  <c r="H77" i="32"/>
  <c r="J77" i="32"/>
  <c r="H73" i="32"/>
  <c r="J73" i="32"/>
  <c r="K76" i="32"/>
  <c r="H71" i="32"/>
  <c r="J71" i="32"/>
  <c r="J69" i="32"/>
  <c r="H69" i="32"/>
  <c r="AB70" i="32"/>
  <c r="K73" i="32"/>
  <c r="H68" i="32"/>
  <c r="J68" i="32"/>
  <c r="H70" i="32"/>
  <c r="J70" i="32"/>
  <c r="K70" i="32"/>
</calcChain>
</file>

<file path=xl/sharedStrings.xml><?xml version="1.0" encoding="utf-8"?>
<sst xmlns="http://schemas.openxmlformats.org/spreadsheetml/2006/main" count="349" uniqueCount="113">
  <si>
    <t>Prova n.1</t>
  </si>
  <si>
    <t>Lunghezza percorso in mn =</t>
  </si>
  <si>
    <t>Orario partenza</t>
  </si>
  <si>
    <t>Trofeo del  Pellicano: elenco  iscritti</t>
  </si>
  <si>
    <t>Tempo Arrivo</t>
  </si>
  <si>
    <t xml:space="preserve">Tempo Compensato </t>
  </si>
  <si>
    <t>Classe</t>
  </si>
  <si>
    <t>ora</t>
  </si>
  <si>
    <t>secondi</t>
  </si>
  <si>
    <t>TC (sec)</t>
  </si>
  <si>
    <t>TC (orario)</t>
  </si>
  <si>
    <t>Punti</t>
  </si>
  <si>
    <t>=tempo reale in secondi</t>
  </si>
  <si>
    <t>San Giovese</t>
  </si>
  <si>
    <t>Santa Rosa</t>
  </si>
  <si>
    <t>Punta della Quaglia</t>
  </si>
  <si>
    <t>A'Criatura</t>
  </si>
  <si>
    <t>DNF</t>
  </si>
  <si>
    <t>O' Spestill</t>
  </si>
  <si>
    <t>Trofeo del pellicano</t>
  </si>
  <si>
    <t>III REGATA</t>
  </si>
  <si>
    <t>15/07/2012</t>
  </si>
  <si>
    <t>O' Castaviello</t>
  </si>
  <si>
    <t>Santa Filomena</t>
  </si>
  <si>
    <t>Delfino</t>
  </si>
  <si>
    <t>San Giuda Taddeo</t>
  </si>
  <si>
    <t xml:space="preserve">Trofeo del  Pellicano </t>
  </si>
  <si>
    <t>Classifica finale  over all</t>
  </si>
  <si>
    <t>I prova</t>
  </si>
  <si>
    <t>II prova</t>
  </si>
  <si>
    <t>III prova</t>
  </si>
  <si>
    <t>totale</t>
  </si>
  <si>
    <t xml:space="preserve"> </t>
  </si>
  <si>
    <t>Zillo</t>
  </si>
  <si>
    <t>Classifica provvisoria Altura</t>
  </si>
  <si>
    <t>GPH</t>
  </si>
  <si>
    <t>Distacco</t>
  </si>
  <si>
    <t>Direzione vento: 300°-290°</t>
  </si>
  <si>
    <t>Intensità vento: 4,00 nodi</t>
  </si>
  <si>
    <t>N. Velico</t>
  </si>
  <si>
    <t>Vel./nodi</t>
  </si>
  <si>
    <t>Classifica provvisoria Vela d'Altura</t>
  </si>
  <si>
    <t xml:space="preserve">AREE MARINE PROTETTE </t>
  </si>
  <si>
    <t>DEL CILENTO</t>
  </si>
  <si>
    <t>3° REGATA</t>
  </si>
  <si>
    <t>Sapri 31 Agosto 2019</t>
  </si>
  <si>
    <t>Circolo/Club</t>
  </si>
  <si>
    <t>Nome Imbarcazione</t>
  </si>
  <si>
    <t>Modello</t>
  </si>
  <si>
    <t>CATEGORIA</t>
  </si>
  <si>
    <t>Armatore</t>
  </si>
  <si>
    <t>Numero Velico</t>
  </si>
  <si>
    <t>ORC-GPH</t>
  </si>
  <si>
    <t>L.O.A</t>
  </si>
  <si>
    <t>EQUIPAGGIO</t>
  </si>
  <si>
    <t>Orario di Arrivo</t>
  </si>
  <si>
    <t>Note</t>
  </si>
  <si>
    <t>CLUB VELICO LAMPETIA</t>
  </si>
  <si>
    <t>Essenza</t>
  </si>
  <si>
    <t>Queen</t>
  </si>
  <si>
    <t>CROCIERA REGATA</t>
  </si>
  <si>
    <t>ORC</t>
  </si>
  <si>
    <t>Romano De Paola</t>
  </si>
  <si>
    <t>ITA15542</t>
  </si>
  <si>
    <t>LNI ACCIAROLI</t>
  </si>
  <si>
    <t>Lucetta</t>
  </si>
  <si>
    <t>Jeanneau Sun Odissey 32.2</t>
  </si>
  <si>
    <t>Paolo Colella</t>
  </si>
  <si>
    <t>ITA16888</t>
  </si>
  <si>
    <t>Y.C.CAPRI</t>
  </si>
  <si>
    <t>Testa &amp; Cuore</t>
  </si>
  <si>
    <t>Milius 55</t>
  </si>
  <si>
    <t>Riccardo Ciciriello</t>
  </si>
  <si>
    <t>ITA2209</t>
  </si>
  <si>
    <t>C.N. SAPRI</t>
  </si>
  <si>
    <t>Chiaro Di Luna</t>
  </si>
  <si>
    <t>Sun Fast 37</t>
  </si>
  <si>
    <t>LIBERA</t>
  </si>
  <si>
    <t>Nello De Biase</t>
  </si>
  <si>
    <t>Doppio G</t>
  </si>
  <si>
    <t>Grand Soleil 46.6</t>
  </si>
  <si>
    <t>Gustavo De Felice</t>
  </si>
  <si>
    <t>ITA15777</t>
  </si>
  <si>
    <t>Irritante</t>
  </si>
  <si>
    <t>CBS 750</t>
  </si>
  <si>
    <t>Emidio Rotondaro</t>
  </si>
  <si>
    <t>Lucky</t>
  </si>
  <si>
    <t>FARR30</t>
  </si>
  <si>
    <t>Giuseppe Romano</t>
  </si>
  <si>
    <t>LNI POLICASTRO</t>
  </si>
  <si>
    <t>MyLady</t>
  </si>
  <si>
    <t>First 310</t>
  </si>
  <si>
    <t>Giovanni Merola</t>
  </si>
  <si>
    <t>Fedelissima</t>
  </si>
  <si>
    <t>Benettau 43</t>
  </si>
  <si>
    <t>Gen. Gagliardo</t>
  </si>
  <si>
    <t>DNS</t>
  </si>
  <si>
    <t>Emocion II</t>
  </si>
  <si>
    <t>Orario di Partenza</t>
  </si>
  <si>
    <t>Coordinate  Boe</t>
  </si>
  <si>
    <t>Intensità Vento</t>
  </si>
  <si>
    <t>Direzione Vento</t>
  </si>
  <si>
    <t>13,98 LIBERA</t>
  </si>
  <si>
    <t>11,40 LIBERA</t>
  </si>
  <si>
    <t>9,30 LIBERA</t>
  </si>
  <si>
    <t>9,14 LIBERA</t>
  </si>
  <si>
    <t>7,50 LIBERA</t>
  </si>
  <si>
    <t>3,57,08</t>
  </si>
  <si>
    <t>3,36,03</t>
  </si>
  <si>
    <t>00,27,17</t>
  </si>
  <si>
    <t>00,00,00</t>
  </si>
  <si>
    <t>T.Real.</t>
  </si>
  <si>
    <t>T.Corr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</si>
</sst>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&quot;h&quot;\ m&quot;m&quot;\ s&quot;s&quot;"/>
    <numFmt numFmtId="165" formatCode="0.0000"/>
    <numFmt numFmtId="166" formatCode="d/m/yyyy;@"/>
    <numFmt numFmtId="167" formatCode="[$-F400]h:mm:ss\ AM/PM"/>
    <numFmt numFmtId="168" formatCode="0.0"/>
  </numFmts>
  <fonts count="12" x14ac:knownFonts="1">
    <font>
      <sz val="10"/>
      <color indexed="8"/>
      <name val="Arial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49" fontId="2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21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3" xfId="0" applyFont="1" applyBorder="1" applyAlignment="1">
      <alignment horizontal="center"/>
    </xf>
    <xf numFmtId="21" fontId="0" fillId="2" borderId="3" xfId="0" applyNumberFormat="1" applyFont="1" applyFill="1" applyBorder="1" applyAlignment="1"/>
    <xf numFmtId="1" fontId="0" fillId="2" borderId="3" xfId="0" applyNumberFormat="1" applyFont="1" applyFill="1" applyBorder="1" applyAlignment="1"/>
    <xf numFmtId="0" fontId="0" fillId="2" borderId="3" xfId="0" applyNumberFormat="1" applyFont="1" applyFill="1" applyBorder="1" applyAlignment="1"/>
    <xf numFmtId="2" fontId="0" fillId="2" borderId="0" xfId="0" applyNumberFormat="1" applyFont="1" applyFill="1" applyBorder="1" applyAlignment="1"/>
    <xf numFmtId="21" fontId="0" fillId="2" borderId="0" xfId="0" applyNumberFormat="1" applyFont="1" applyFill="1" applyBorder="1" applyAlignment="1"/>
    <xf numFmtId="1" fontId="0" fillId="2" borderId="0" xfId="0" applyNumberFormat="1" applyFont="1" applyFill="1" applyBorder="1" applyAlignment="1"/>
    <xf numFmtId="0" fontId="0" fillId="0" borderId="0" xfId="0" applyFont="1" applyBorder="1" applyAlignment="1"/>
    <xf numFmtId="0" fontId="0" fillId="2" borderId="0" xfId="0" applyNumberFormat="1" applyFont="1" applyFill="1" applyBorder="1" applyAlignment="1"/>
    <xf numFmtId="0" fontId="3" fillId="0" borderId="4" xfId="0" applyFont="1" applyBorder="1" applyAlignment="1"/>
    <xf numFmtId="0" fontId="2" fillId="0" borderId="5" xfId="0" applyNumberFormat="1" applyFont="1" applyBorder="1" applyAlignment="1"/>
    <xf numFmtId="0" fontId="3" fillId="0" borderId="6" xfId="0" applyFont="1" applyBorder="1" applyAlignment="1"/>
    <xf numFmtId="0" fontId="0" fillId="2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2" borderId="2" xfId="0" applyNumberFormat="1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6" fontId="4" fillId="0" borderId="0" xfId="0" applyNumberFormat="1" applyFont="1" applyBorder="1" applyAlignment="1"/>
    <xf numFmtId="2" fontId="4" fillId="0" borderId="0" xfId="0" applyNumberFormat="1" applyFont="1" applyBorder="1" applyAlignment="1"/>
    <xf numFmtId="21" fontId="4" fillId="0" borderId="0" xfId="0" applyNumberFormat="1" applyFont="1" applyBorder="1" applyAlignment="1"/>
    <xf numFmtId="49" fontId="1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/>
    <xf numFmtId="0" fontId="2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/>
    <xf numFmtId="2" fontId="6" fillId="2" borderId="0" xfId="0" applyNumberFormat="1" applyFont="1" applyFill="1" applyBorder="1" applyAlignment="1"/>
    <xf numFmtId="0" fontId="0" fillId="0" borderId="7" xfId="0" applyFont="1" applyBorder="1" applyAlignment="1"/>
    <xf numFmtId="0" fontId="5" fillId="0" borderId="8" xfId="0" applyFont="1" applyBorder="1" applyAlignment="1"/>
    <xf numFmtId="0" fontId="4" fillId="0" borderId="9" xfId="0" applyFont="1" applyBorder="1" applyAlignment="1"/>
    <xf numFmtId="49" fontId="2" fillId="2" borderId="0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Border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0" fontId="0" fillId="3" borderId="0" xfId="0" applyFill="1"/>
    <xf numFmtId="0" fontId="9" fillId="0" borderId="11" xfId="0" applyFont="1" applyBorder="1"/>
    <xf numFmtId="0" fontId="0" fillId="2" borderId="3" xfId="0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21" fontId="7" fillId="2" borderId="10" xfId="0" applyNumberFormat="1" applyFont="1" applyFill="1" applyBorder="1" applyAlignment="1"/>
    <xf numFmtId="1" fontId="7" fillId="2" borderId="10" xfId="0" applyNumberFormat="1" applyFont="1" applyFill="1" applyBorder="1" applyAlignment="1"/>
    <xf numFmtId="1" fontId="0" fillId="2" borderId="10" xfId="0" applyNumberFormat="1" applyFont="1" applyFill="1" applyBorder="1" applyAlignment="1"/>
    <xf numFmtId="165" fontId="0" fillId="2" borderId="10" xfId="0" applyNumberFormat="1" applyFont="1" applyFill="1" applyBorder="1" applyAlignment="1"/>
    <xf numFmtId="167" fontId="0" fillId="2" borderId="10" xfId="0" applyNumberFormat="1" applyFont="1" applyFill="1" applyBorder="1" applyAlignment="1"/>
    <xf numFmtId="0" fontId="0" fillId="0" borderId="10" xfId="0" applyFont="1" applyBorder="1" applyAlignment="1"/>
    <xf numFmtId="2" fontId="0" fillId="0" borderId="10" xfId="0" applyNumberFormat="1" applyFont="1" applyBorder="1" applyAlignment="1"/>
    <xf numFmtId="0" fontId="7" fillId="0" borderId="10" xfId="0" applyFont="1" applyBorder="1" applyAlignment="1"/>
    <xf numFmtId="2" fontId="6" fillId="2" borderId="10" xfId="0" applyNumberFormat="1" applyFont="1" applyFill="1" applyBorder="1" applyAlignment="1"/>
    <xf numFmtId="0" fontId="7" fillId="2" borderId="10" xfId="0" applyNumberFormat="1" applyFont="1" applyFill="1" applyBorder="1" applyAlignment="1"/>
    <xf numFmtId="21" fontId="0" fillId="2" borderId="10" xfId="0" applyNumberFormat="1" applyFont="1" applyFill="1" applyBorder="1" applyAlignment="1"/>
    <xf numFmtId="0" fontId="0" fillId="2" borderId="10" xfId="0" applyNumberFormat="1" applyFont="1" applyFill="1" applyBorder="1" applyAlignment="1"/>
    <xf numFmtId="168" fontId="0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/>
    <xf numFmtId="168" fontId="7" fillId="2" borderId="10" xfId="0" applyNumberFormat="1" applyFont="1" applyFill="1" applyBorder="1" applyAlignment="1"/>
    <xf numFmtId="49" fontId="6" fillId="2" borderId="10" xfId="0" applyNumberFormat="1" applyFont="1" applyFill="1" applyBorder="1" applyAlignment="1">
      <alignment horizontal="left"/>
    </xf>
    <xf numFmtId="21" fontId="7" fillId="2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/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2" borderId="10" xfId="0" applyNumberFormat="1" applyFont="1" applyFill="1" applyBorder="1" applyAlignment="1"/>
    <xf numFmtId="0" fontId="10" fillId="0" borderId="10" xfId="0" applyFont="1" applyBorder="1"/>
    <xf numFmtId="0" fontId="10" fillId="0" borderId="10" xfId="0" applyFont="1" applyBorder="1" applyAlignment="1">
      <alignment vertical="center"/>
    </xf>
    <xf numFmtId="0" fontId="9" fillId="0" borderId="12" xfId="0" applyFont="1" applyBorder="1"/>
    <xf numFmtId="0" fontId="10" fillId="0" borderId="12" xfId="0" applyFont="1" applyBorder="1"/>
    <xf numFmtId="0" fontId="9" fillId="0" borderId="12" xfId="0" applyFont="1" applyBorder="1" applyAlignment="1">
      <alignment horizontal="center"/>
    </xf>
    <xf numFmtId="21" fontId="0" fillId="2" borderId="12" xfId="0" applyNumberFormat="1" applyFont="1" applyFill="1" applyBorder="1" applyAlignment="1"/>
    <xf numFmtId="1" fontId="0" fillId="2" borderId="12" xfId="0" applyNumberFormat="1" applyFont="1" applyFill="1" applyBorder="1" applyAlignment="1"/>
    <xf numFmtId="165" fontId="0" fillId="2" borderId="12" xfId="0" applyNumberFormat="1" applyFont="1" applyFill="1" applyBorder="1" applyAlignment="1"/>
    <xf numFmtId="167" fontId="0" fillId="2" borderId="12" xfId="0" applyNumberFormat="1" applyFont="1" applyFill="1" applyBorder="1" applyAlignment="1"/>
    <xf numFmtId="0" fontId="0" fillId="0" borderId="12" xfId="0" applyFont="1" applyBorder="1" applyAlignment="1"/>
    <xf numFmtId="2" fontId="0" fillId="0" borderId="12" xfId="0" applyNumberFormat="1" applyFont="1" applyBorder="1" applyAlignment="1"/>
    <xf numFmtId="2" fontId="6" fillId="2" borderId="12" xfId="0" applyNumberFormat="1" applyFont="1" applyFill="1" applyBorder="1" applyAlignment="1"/>
    <xf numFmtId="0" fontId="0" fillId="2" borderId="12" xfId="0" applyNumberFormat="1" applyFont="1" applyFill="1" applyBorder="1" applyAlignment="1"/>
    <xf numFmtId="21" fontId="7" fillId="2" borderId="12" xfId="0" applyNumberFormat="1" applyFont="1" applyFill="1" applyBorder="1" applyAlignment="1"/>
    <xf numFmtId="1" fontId="7" fillId="2" borderId="12" xfId="0" applyNumberFormat="1" applyFont="1" applyFill="1" applyBorder="1" applyAlignment="1"/>
    <xf numFmtId="0" fontId="7" fillId="0" borderId="12" xfId="0" applyFont="1" applyBorder="1" applyAlignment="1"/>
    <xf numFmtId="0" fontId="7" fillId="2" borderId="12" xfId="0" applyNumberFormat="1" applyFont="1" applyFill="1" applyBorder="1" applyAlignment="1"/>
    <xf numFmtId="168" fontId="11" fillId="2" borderId="10" xfId="0" applyNumberFormat="1" applyFont="1" applyFill="1" applyBorder="1" applyAlignment="1"/>
    <xf numFmtId="21" fontId="7" fillId="2" borderId="10" xfId="0" applyNumberFormat="1" applyFont="1" applyFill="1" applyBorder="1" applyAlignment="1">
      <alignment horizontal="right"/>
    </xf>
    <xf numFmtId="0" fontId="2" fillId="0" borderId="13" xfId="0" applyFont="1" applyBorder="1"/>
    <xf numFmtId="0" fontId="9" fillId="0" borderId="13" xfId="0" applyFont="1" applyBorder="1"/>
    <xf numFmtId="0" fontId="9" fillId="0" borderId="13" xfId="0" applyFont="1" applyBorder="1" applyAlignment="1">
      <alignment vertical="center"/>
    </xf>
    <xf numFmtId="0" fontId="0" fillId="0" borderId="13" xfId="0" applyBorder="1"/>
    <xf numFmtId="49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FF"/>
      <rgbColor rgb="00FF0000"/>
      <rgbColor rgb="00FFFF00"/>
      <rgbColor rgb="00C0C0C0"/>
      <rgbColor rgb="00FF950E"/>
      <rgbColor rgb="0000FFFF"/>
      <rgbColor rgb="00CCCCFF"/>
      <rgbColor rgb="00FFFF99"/>
      <rgbColor rgb="00CCFFCC"/>
      <rgbColor rgb="00FFCC00"/>
      <rgbColor rgb="00FF00FF"/>
      <rgbColor rgb="00FF6600"/>
      <rgbColor rgb="00FF99CC"/>
      <rgbColor rgb="00339966"/>
      <rgbColor rgb="00333333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opLeftCell="A7" zoomScale="130" zoomScaleNormal="130" zoomScalePageLayoutView="120" workbookViewId="0">
      <selection activeCell="B2" sqref="B2:C5"/>
    </sheetView>
  </sheetViews>
  <sheetFormatPr defaultColWidth="8.7109375" defaultRowHeight="12" customHeight="1" x14ac:dyDescent="0.2"/>
  <cols>
    <col min="1" max="1" width="10.7109375" style="1" customWidth="1"/>
    <col min="2" max="2" width="27.42578125" style="1" customWidth="1"/>
    <col min="3" max="3" width="20.140625" style="1" customWidth="1"/>
    <col min="4" max="4" width="8.7109375" style="1" customWidth="1"/>
    <col min="5" max="5" width="11.28515625" style="1" customWidth="1"/>
    <col min="6" max="6" width="12.7109375" style="1" customWidth="1"/>
    <col min="7" max="7" width="8.7109375" style="1" customWidth="1"/>
    <col min="8" max="9" width="9" style="1" customWidth="1"/>
    <col min="10" max="10" width="10.7109375" style="1" customWidth="1"/>
    <col min="11" max="11" width="6.7109375" style="1" customWidth="1"/>
    <col min="12" max="12" width="9.140625" style="1" bestFit="1" customWidth="1"/>
    <col min="13" max="13" width="9.7109375" style="1" bestFit="1" customWidth="1"/>
    <col min="14" max="14" width="8.7109375" style="1"/>
    <col min="15" max="15" width="10.28515625" style="1" bestFit="1" customWidth="1"/>
    <col min="16" max="21" width="9" style="1" bestFit="1" customWidth="1"/>
    <col min="22" max="24" width="8.7109375" style="1"/>
    <col min="25" max="26" width="9" style="1" bestFit="1" customWidth="1"/>
    <col min="27" max="27" width="8.7109375" style="1"/>
    <col min="28" max="28" width="9" style="1" bestFit="1" customWidth="1"/>
    <col min="29" max="16384" width="8.7109375" style="1"/>
  </cols>
  <sheetData>
    <row r="1" spans="1:28" ht="13.9" customHeight="1" thickBot="1" x14ac:dyDescent="0.25">
      <c r="A1" s="32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8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9" customHeight="1" x14ac:dyDescent="0.25">
      <c r="A2" s="32"/>
      <c r="B2" s="29" t="s">
        <v>42</v>
      </c>
      <c r="C2" s="5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8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 x14ac:dyDescent="0.25">
      <c r="A3" s="32"/>
      <c r="B3" s="57" t="s">
        <v>43</v>
      </c>
      <c r="C3" s="31"/>
      <c r="D3" s="35"/>
      <c r="E3" s="36"/>
      <c r="F3" s="3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8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 customHeight="1" x14ac:dyDescent="0.25">
      <c r="A4" s="32"/>
      <c r="B4" s="30" t="s">
        <v>44</v>
      </c>
      <c r="C4" s="31"/>
      <c r="D4" s="35"/>
      <c r="E4" s="35"/>
      <c r="F4" s="3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8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3.9" customHeight="1" thickBot="1" x14ac:dyDescent="0.25">
      <c r="A5" s="32"/>
      <c r="B5" s="54" t="s">
        <v>45</v>
      </c>
      <c r="C5" s="55"/>
      <c r="D5" s="36"/>
      <c r="E5" s="36"/>
      <c r="F5" s="3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8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3.9" customHeight="1" x14ac:dyDescent="0.2">
      <c r="A6" s="32"/>
      <c r="B6" s="36"/>
      <c r="C6" s="36"/>
      <c r="D6" s="36"/>
      <c r="E6" s="36"/>
      <c r="F6" s="3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8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3.9" customHeight="1" x14ac:dyDescent="0.2">
      <c r="A7" s="32"/>
      <c r="B7" s="36" t="s">
        <v>0</v>
      </c>
      <c r="C7" s="37">
        <v>43708</v>
      </c>
      <c r="D7" s="36"/>
      <c r="E7" s="36"/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3.9" customHeight="1" x14ac:dyDescent="0.2">
      <c r="A8" s="32"/>
      <c r="B8" s="36"/>
      <c r="C8" s="36"/>
      <c r="D8" s="36"/>
      <c r="E8" s="36"/>
      <c r="F8" s="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8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.9" customHeight="1" x14ac:dyDescent="0.2">
      <c r="A9" s="32"/>
      <c r="B9" s="36" t="s">
        <v>1</v>
      </c>
      <c r="C9" s="38">
        <v>25</v>
      </c>
      <c r="D9" s="36">
        <v>12.5</v>
      </c>
      <c r="E9" s="36" t="s">
        <v>37</v>
      </c>
      <c r="F9" s="3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8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.9" customHeight="1" x14ac:dyDescent="0.2">
      <c r="A10" s="32"/>
      <c r="B10" s="36" t="s">
        <v>2</v>
      </c>
      <c r="C10" s="39">
        <v>0.49652777777777773</v>
      </c>
      <c r="D10" s="36"/>
      <c r="E10" s="36" t="s">
        <v>38</v>
      </c>
      <c r="F10" s="3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8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.9" customHeight="1" x14ac:dyDescent="0.2">
      <c r="A11" s="32"/>
      <c r="B11" s="27"/>
      <c r="C11" s="2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8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6.149999999999999" hidden="1" customHeight="1" x14ac:dyDescent="0.25">
      <c r="A12" s="32"/>
      <c r="B12" s="40" t="s">
        <v>3</v>
      </c>
      <c r="C12" s="25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8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3.9" customHeight="1" x14ac:dyDescent="0.2">
      <c r="A13" s="41" t="s">
        <v>39</v>
      </c>
      <c r="B13" s="42" t="s">
        <v>41</v>
      </c>
      <c r="C13" s="43"/>
      <c r="D13" s="43"/>
      <c r="E13" s="122" t="s">
        <v>4</v>
      </c>
      <c r="F13" s="123"/>
      <c r="G13" s="122" t="s">
        <v>5</v>
      </c>
      <c r="H13" s="123"/>
      <c r="I13" s="123"/>
      <c r="J13" s="123"/>
      <c r="K13" s="27"/>
      <c r="L13" s="27"/>
      <c r="M13" s="27"/>
      <c r="N13" s="27"/>
      <c r="O13" s="44" t="s">
        <v>40</v>
      </c>
      <c r="P13" s="27"/>
      <c r="Q13" s="27"/>
      <c r="R13" s="18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3.9" customHeight="1" x14ac:dyDescent="0.2">
      <c r="A14" s="45"/>
      <c r="B14" s="27"/>
      <c r="C14" s="46" t="s">
        <v>6</v>
      </c>
      <c r="D14" s="47" t="s">
        <v>35</v>
      </c>
      <c r="E14" s="46" t="s">
        <v>7</v>
      </c>
      <c r="F14" s="46" t="s">
        <v>8</v>
      </c>
      <c r="G14" s="48" t="s">
        <v>9</v>
      </c>
      <c r="H14" s="49" t="s">
        <v>36</v>
      </c>
      <c r="I14" s="49"/>
      <c r="J14" s="50" t="s">
        <v>10</v>
      </c>
      <c r="K14" s="27"/>
      <c r="L14" s="48" t="s">
        <v>11</v>
      </c>
      <c r="M14" s="51"/>
      <c r="N14" s="27"/>
      <c r="O14" s="52"/>
      <c r="P14" s="28"/>
      <c r="Q14" s="28"/>
      <c r="R14" s="34"/>
      <c r="S14" s="11"/>
      <c r="T14" s="11"/>
      <c r="U14" s="11"/>
      <c r="V14" s="5"/>
      <c r="W14" s="3"/>
      <c r="X14" s="3"/>
      <c r="Y14" s="10"/>
      <c r="Z14" s="11"/>
      <c r="AA14" s="3"/>
      <c r="AB14" s="11"/>
    </row>
    <row r="15" spans="1:28" ht="13.9" customHeight="1" x14ac:dyDescent="0.25">
      <c r="A15" s="73" t="s">
        <v>68</v>
      </c>
      <c r="B15" s="101" t="s">
        <v>65</v>
      </c>
      <c r="C15" s="102" t="s">
        <v>60</v>
      </c>
      <c r="D15" s="103">
        <v>724.6</v>
      </c>
      <c r="E15" s="112" t="s">
        <v>17</v>
      </c>
      <c r="F15" s="113" t="e">
        <f>($E15-$C$10)*86400</f>
        <v>#VALUE!</v>
      </c>
      <c r="G15" s="105" t="e">
        <f>F15-($D15*$C$9)</f>
        <v>#VALUE!</v>
      </c>
      <c r="H15" s="105" t="e">
        <f>G15-$G$15</f>
        <v>#VALUE!</v>
      </c>
      <c r="I15" s="106" t="e">
        <f>H15/86400</f>
        <v>#VALUE!</v>
      </c>
      <c r="J15" s="107" t="e">
        <f>H15/3600/24</f>
        <v>#VALUE!</v>
      </c>
      <c r="K15" s="108"/>
      <c r="L15" s="108">
        <v>2</v>
      </c>
      <c r="M15" s="109" t="e">
        <f>F15/$C$9</f>
        <v>#VALUE!</v>
      </c>
      <c r="N15" s="114"/>
      <c r="O15" s="110" t="e">
        <f>3600/M15</f>
        <v>#VALUE!</v>
      </c>
      <c r="P15" s="115"/>
      <c r="Q15" s="28"/>
      <c r="R15" s="34"/>
      <c r="S15" s="11"/>
      <c r="T15" s="3"/>
      <c r="U15" s="3"/>
      <c r="V15" s="3"/>
      <c r="W15" s="3"/>
      <c r="X15" s="3"/>
      <c r="Y15" s="5"/>
      <c r="Z15" s="3"/>
      <c r="AA15" s="3"/>
      <c r="AB15" s="5"/>
    </row>
    <row r="16" spans="1:28" ht="13.9" customHeight="1" x14ac:dyDescent="0.25">
      <c r="A16" s="61" t="s">
        <v>63</v>
      </c>
      <c r="B16" s="101" t="s">
        <v>58</v>
      </c>
      <c r="C16" s="102" t="s">
        <v>60</v>
      </c>
      <c r="D16" s="103">
        <v>622.4</v>
      </c>
      <c r="E16" s="104">
        <v>0.66120370370370374</v>
      </c>
      <c r="F16" s="105">
        <f>($E16-$C$10)*86400</f>
        <v>14228.000000000007</v>
      </c>
      <c r="G16" s="105">
        <f>F16-($D16*$C$9)</f>
        <v>-1331.9999999999927</v>
      </c>
      <c r="H16" s="105" t="e">
        <f>G16-$G$15</f>
        <v>#VALUE!</v>
      </c>
      <c r="I16" s="106" t="e">
        <f>H16/86400</f>
        <v>#VALUE!</v>
      </c>
      <c r="J16" s="107" t="e">
        <f>H16/3600/24</f>
        <v>#VALUE!</v>
      </c>
      <c r="K16" s="108"/>
      <c r="L16" s="108">
        <v>1</v>
      </c>
      <c r="M16" s="109">
        <f>F16/$C$9</f>
        <v>569.12000000000035</v>
      </c>
      <c r="N16" s="108"/>
      <c r="O16" s="110">
        <f>3600/M16</f>
        <v>6.3255552431824533</v>
      </c>
      <c r="P16" s="111"/>
      <c r="Q16" s="28"/>
      <c r="R16" s="34"/>
      <c r="S16" s="11"/>
      <c r="T16" s="11"/>
      <c r="U16" s="11"/>
      <c r="V16" s="5"/>
      <c r="W16" s="3"/>
      <c r="X16" s="3"/>
      <c r="Y16" s="10"/>
      <c r="Z16" s="10"/>
      <c r="AA16" s="3"/>
      <c r="AB16" s="11"/>
    </row>
    <row r="17" spans="1:28" ht="13.9" customHeight="1" x14ac:dyDescent="0.25">
      <c r="A17" s="61" t="s">
        <v>73</v>
      </c>
      <c r="B17" s="101" t="s">
        <v>70</v>
      </c>
      <c r="C17" s="102" t="s">
        <v>60</v>
      </c>
      <c r="D17" s="103">
        <v>500.1</v>
      </c>
      <c r="E17" s="104">
        <v>0.64656250000000004</v>
      </c>
      <c r="F17" s="105">
        <f>($E17-$C$10)*86400</f>
        <v>12963.000000000007</v>
      </c>
      <c r="G17" s="105">
        <f>F17-($D17*$C$9)</f>
        <v>460.50000000000728</v>
      </c>
      <c r="H17" s="105" t="e">
        <f>G17-$G$15</f>
        <v>#VALUE!</v>
      </c>
      <c r="I17" s="106" t="e">
        <f>H17/86400</f>
        <v>#VALUE!</v>
      </c>
      <c r="J17" s="107" t="e">
        <f>H17/3600/24</f>
        <v>#VALUE!</v>
      </c>
      <c r="K17" s="108"/>
      <c r="L17" s="108">
        <v>3</v>
      </c>
      <c r="M17" s="109">
        <f>F17/$C$9</f>
        <v>518.52000000000032</v>
      </c>
      <c r="N17" s="108"/>
      <c r="O17" s="110">
        <f>3600/M17</f>
        <v>6.9428373061791211</v>
      </c>
      <c r="P17" s="111"/>
      <c r="Q17" s="28"/>
      <c r="R17" s="34"/>
      <c r="S17" s="11"/>
      <c r="T17" s="11"/>
      <c r="U17" s="11"/>
      <c r="V17" s="5"/>
      <c r="W17" s="3"/>
      <c r="X17" s="3"/>
      <c r="Y17" s="10"/>
      <c r="Z17" s="10"/>
      <c r="AA17" s="3"/>
      <c r="AB17" s="11"/>
    </row>
    <row r="18" spans="1:28" ht="13.9" customHeight="1" x14ac:dyDescent="0.25">
      <c r="A18" s="61"/>
      <c r="B18" s="61"/>
      <c r="C18" s="99"/>
      <c r="D18" s="62"/>
      <c r="E18" s="86"/>
      <c r="F18" s="78"/>
      <c r="G18" s="78"/>
      <c r="H18" s="78"/>
      <c r="I18" s="79"/>
      <c r="J18" s="80"/>
      <c r="K18" s="81"/>
      <c r="L18" s="81"/>
      <c r="M18" s="82"/>
      <c r="N18" s="81"/>
      <c r="O18" s="84"/>
      <c r="P18" s="87"/>
      <c r="Q18" s="28"/>
      <c r="R18" s="34"/>
      <c r="S18" s="11"/>
      <c r="T18" s="11"/>
      <c r="U18" s="11"/>
      <c r="V18" s="5"/>
      <c r="W18" s="3"/>
      <c r="X18" s="3"/>
      <c r="Y18" s="10"/>
      <c r="Z18" s="10"/>
      <c r="AA18" s="3"/>
      <c r="AB18" s="11"/>
    </row>
    <row r="19" spans="1:28" ht="13.9" customHeight="1" x14ac:dyDescent="0.25">
      <c r="A19" s="61" t="s">
        <v>82</v>
      </c>
      <c r="B19" s="61" t="s">
        <v>79</v>
      </c>
      <c r="C19" s="100" t="s">
        <v>102</v>
      </c>
      <c r="D19" s="116">
        <v>408.89865744260743</v>
      </c>
      <c r="E19" s="86">
        <v>0.61004629629629636</v>
      </c>
      <c r="F19" s="78">
        <f t="shared" ref="F19:F23" si="0">($E19-$C$10)*86400</f>
        <v>9808.0000000000091</v>
      </c>
      <c r="G19" s="78">
        <f>F19-($D19*$D$9)</f>
        <v>4696.7667819674161</v>
      </c>
      <c r="H19" s="78">
        <f>G19-$G$19</f>
        <v>0</v>
      </c>
      <c r="I19" s="79">
        <f t="shared" ref="I19:I23" si="1">H19/86400</f>
        <v>0</v>
      </c>
      <c r="J19" s="80">
        <f t="shared" ref="J19:J23" si="2">H19/3600/24</f>
        <v>0</v>
      </c>
      <c r="K19" s="81"/>
      <c r="L19" s="81">
        <v>5</v>
      </c>
      <c r="M19" s="82">
        <f t="shared" ref="M19:M23" si="3">F19/$C$9</f>
        <v>392.32000000000039</v>
      </c>
      <c r="N19" s="83"/>
      <c r="O19" s="84">
        <f t="shared" ref="O19:O23" si="4">3600/M19</f>
        <v>9.1761827079934655</v>
      </c>
      <c r="P19" s="85"/>
      <c r="Q19" s="27"/>
      <c r="R19" s="18"/>
      <c r="S19" s="3"/>
      <c r="T19" s="11"/>
      <c r="U19" s="11"/>
      <c r="V19" s="5"/>
      <c r="W19" s="3"/>
      <c r="X19" s="3"/>
      <c r="Y19" s="10"/>
      <c r="Z19" s="10"/>
      <c r="AA19" s="3"/>
      <c r="AB19" s="11"/>
    </row>
    <row r="20" spans="1:28" ht="13.9" customHeight="1" x14ac:dyDescent="0.2">
      <c r="A20" s="89"/>
      <c r="B20" s="64" t="s">
        <v>75</v>
      </c>
      <c r="C20" s="100" t="s">
        <v>103</v>
      </c>
      <c r="D20" s="116">
        <v>452.81087088028886</v>
      </c>
      <c r="E20" s="76">
        <v>0.61392361111111116</v>
      </c>
      <c r="F20" s="77">
        <f t="shared" si="0"/>
        <v>10143.000000000007</v>
      </c>
      <c r="G20" s="78">
        <f t="shared" ref="G20:G22" si="5">F20-($D20*$D$9)</f>
        <v>4482.8641139963966</v>
      </c>
      <c r="H20" s="78">
        <f t="shared" ref="H20:H23" si="6">G20-$G$19</f>
        <v>-213.90266797101958</v>
      </c>
      <c r="I20" s="79">
        <f t="shared" si="1"/>
        <v>-2.4757253237386524E-3</v>
      </c>
      <c r="J20" s="80">
        <f t="shared" si="2"/>
        <v>-2.4757253237386524E-3</v>
      </c>
      <c r="K20" s="81"/>
      <c r="L20" s="81">
        <v>4</v>
      </c>
      <c r="M20" s="82">
        <f t="shared" si="3"/>
        <v>405.72000000000031</v>
      </c>
      <c r="N20" s="81"/>
      <c r="O20" s="84">
        <f t="shared" si="4"/>
        <v>8.8731144631765684</v>
      </c>
      <c r="P20" s="87"/>
      <c r="Q20" s="28"/>
      <c r="R20" s="34"/>
      <c r="S20" s="11"/>
      <c r="T20" s="11"/>
      <c r="U20" s="11"/>
      <c r="V20" s="5"/>
      <c r="W20" s="3"/>
      <c r="X20" s="3"/>
      <c r="Y20" s="10"/>
      <c r="Z20" s="10"/>
      <c r="AA20" s="3"/>
      <c r="AB20" s="11"/>
    </row>
    <row r="21" spans="1:28" ht="13.9" customHeight="1" x14ac:dyDescent="0.25">
      <c r="A21" s="92"/>
      <c r="B21" s="61" t="s">
        <v>86</v>
      </c>
      <c r="C21" s="100" t="s">
        <v>104</v>
      </c>
      <c r="D21" s="116">
        <v>501.33473531775712</v>
      </c>
      <c r="E21" s="86">
        <v>0.60357638888888887</v>
      </c>
      <c r="F21" s="78">
        <f t="shared" si="0"/>
        <v>9249.0000000000018</v>
      </c>
      <c r="G21" s="78">
        <f t="shared" si="5"/>
        <v>2982.3158085280375</v>
      </c>
      <c r="H21" s="78">
        <f t="shared" si="6"/>
        <v>-1714.4509734393787</v>
      </c>
      <c r="I21" s="79">
        <f t="shared" si="1"/>
        <v>-1.9843182562955773E-2</v>
      </c>
      <c r="J21" s="80">
        <f t="shared" si="2"/>
        <v>-1.984318256295577E-2</v>
      </c>
      <c r="K21" s="81"/>
      <c r="L21" s="81">
        <v>6</v>
      </c>
      <c r="M21" s="82">
        <f t="shared" si="3"/>
        <v>369.96000000000009</v>
      </c>
      <c r="N21" s="81"/>
      <c r="O21" s="84">
        <f t="shared" si="4"/>
        <v>9.7307817061303901</v>
      </c>
      <c r="P21" s="81"/>
      <c r="Q21" s="28"/>
      <c r="R21" s="34"/>
      <c r="S21" s="11"/>
      <c r="T21" s="11"/>
      <c r="U21" s="11"/>
      <c r="V21" s="5"/>
      <c r="W21" s="3"/>
      <c r="X21" s="3"/>
      <c r="Y21" s="10"/>
      <c r="Z21" s="10"/>
      <c r="AA21" s="3"/>
      <c r="AB21" s="11"/>
    </row>
    <row r="22" spans="1:28" ht="13.9" customHeight="1" x14ac:dyDescent="0.25">
      <c r="A22" s="89"/>
      <c r="B22" s="61" t="s">
        <v>90</v>
      </c>
      <c r="C22" s="100" t="s">
        <v>105</v>
      </c>
      <c r="D22" s="116">
        <v>505.70374806500956</v>
      </c>
      <c r="E22" s="117">
        <v>0.65206018518518516</v>
      </c>
      <c r="F22" s="77">
        <f t="shared" si="0"/>
        <v>13438.000000000002</v>
      </c>
      <c r="G22" s="78">
        <f t="shared" si="5"/>
        <v>7116.7031491873822</v>
      </c>
      <c r="H22" s="78">
        <f t="shared" si="6"/>
        <v>2419.9363672199661</v>
      </c>
      <c r="I22" s="79">
        <f t="shared" si="1"/>
        <v>2.8008522768749607E-2</v>
      </c>
      <c r="J22" s="80">
        <f t="shared" si="2"/>
        <v>2.800852276874961E-2</v>
      </c>
      <c r="K22" s="81"/>
      <c r="L22" s="83">
        <v>8</v>
      </c>
      <c r="M22" s="82">
        <f t="shared" si="3"/>
        <v>537.5200000000001</v>
      </c>
      <c r="N22" s="83"/>
      <c r="O22" s="84">
        <f t="shared" si="4"/>
        <v>6.6974252120851308</v>
      </c>
      <c r="P22" s="85"/>
      <c r="Q22" s="28"/>
      <c r="R22" s="34"/>
      <c r="S22" s="11"/>
      <c r="T22" s="11"/>
      <c r="U22" s="11"/>
      <c r="V22" s="5"/>
      <c r="W22" s="3"/>
      <c r="X22" s="3"/>
      <c r="Y22" s="10"/>
      <c r="Z22" s="10"/>
      <c r="AA22" s="3"/>
      <c r="AB22" s="11"/>
    </row>
    <row r="23" spans="1:28" ht="13.9" customHeight="1" x14ac:dyDescent="0.25">
      <c r="A23" s="89"/>
      <c r="B23" s="61" t="s">
        <v>83</v>
      </c>
      <c r="C23" s="100" t="s">
        <v>106</v>
      </c>
      <c r="D23" s="116">
        <v>558.26273463020595</v>
      </c>
      <c r="E23" s="76" t="s">
        <v>17</v>
      </c>
      <c r="F23" s="77" t="e">
        <f t="shared" si="0"/>
        <v>#VALUE!</v>
      </c>
      <c r="G23" s="77" t="e">
        <f t="shared" ref="G23" si="7">F23-($D23*$C$9)</f>
        <v>#VALUE!</v>
      </c>
      <c r="H23" s="78" t="e">
        <f t="shared" si="6"/>
        <v>#VALUE!</v>
      </c>
      <c r="I23" s="85" t="e">
        <f t="shared" si="1"/>
        <v>#VALUE!</v>
      </c>
      <c r="J23" s="76" t="e">
        <f t="shared" si="2"/>
        <v>#VALUE!</v>
      </c>
      <c r="K23" s="81"/>
      <c r="L23" s="83"/>
      <c r="M23" s="82" t="e">
        <f t="shared" si="3"/>
        <v>#VALUE!</v>
      </c>
      <c r="N23" s="83"/>
      <c r="O23" s="84" t="e">
        <f t="shared" si="4"/>
        <v>#VALUE!</v>
      </c>
      <c r="P23" s="85"/>
      <c r="Q23" s="28"/>
      <c r="R23" s="34"/>
      <c r="S23" s="11"/>
      <c r="T23" s="11"/>
      <c r="U23" s="11"/>
      <c r="V23" s="5"/>
      <c r="W23" s="3"/>
      <c r="X23" s="3"/>
      <c r="Y23" s="10"/>
      <c r="Z23" s="10"/>
      <c r="AA23" s="3"/>
      <c r="AB23" s="11"/>
    </row>
    <row r="24" spans="1:28" ht="13.9" customHeight="1" x14ac:dyDescent="0.25">
      <c r="A24" s="94"/>
      <c r="B24" s="61" t="s">
        <v>93</v>
      </c>
      <c r="C24" s="75"/>
      <c r="D24" s="91"/>
      <c r="E24" s="76" t="s">
        <v>96</v>
      </c>
      <c r="F24" s="77"/>
      <c r="G24" s="77"/>
      <c r="H24" s="85"/>
      <c r="I24" s="85"/>
      <c r="J24" s="76"/>
      <c r="K24" s="81"/>
      <c r="L24" s="83"/>
      <c r="M24" s="83"/>
      <c r="N24" s="83"/>
      <c r="O24" s="76"/>
      <c r="P24" s="85"/>
      <c r="Q24" s="28"/>
      <c r="R24" s="34"/>
      <c r="S24" s="11"/>
      <c r="T24" s="11"/>
      <c r="U24" s="11"/>
      <c r="V24" s="5"/>
      <c r="W24" s="3"/>
      <c r="X24" s="3"/>
      <c r="Y24" s="10"/>
      <c r="Z24" s="10"/>
      <c r="AA24" s="3"/>
      <c r="AB24" s="11"/>
    </row>
    <row r="25" spans="1:28" ht="13.9" customHeight="1" x14ac:dyDescent="0.25">
      <c r="A25" s="75"/>
      <c r="B25" s="61" t="s">
        <v>97</v>
      </c>
      <c r="C25" s="75"/>
      <c r="D25" s="91"/>
      <c r="E25" s="76" t="s">
        <v>96</v>
      </c>
      <c r="F25" s="77"/>
      <c r="G25" s="77"/>
      <c r="H25" s="85"/>
      <c r="I25" s="85"/>
      <c r="J25" s="76"/>
      <c r="K25" s="81"/>
      <c r="L25" s="83"/>
      <c r="M25" s="83"/>
      <c r="N25" s="83"/>
      <c r="O25" s="76"/>
      <c r="P25" s="85"/>
      <c r="Q25" s="28"/>
      <c r="R25" s="34"/>
      <c r="S25" s="11"/>
      <c r="T25" s="11"/>
      <c r="U25" s="11"/>
      <c r="V25" s="5"/>
      <c r="W25" s="3"/>
      <c r="X25" s="3"/>
      <c r="Y25" s="10"/>
      <c r="Z25" s="10"/>
      <c r="AA25" s="3"/>
      <c r="AB25" s="11"/>
    </row>
    <row r="26" spans="1:28" ht="13.9" customHeight="1" x14ac:dyDescent="0.2">
      <c r="A26" s="75"/>
      <c r="B26" s="90"/>
      <c r="C26" s="75"/>
      <c r="D26" s="91"/>
      <c r="E26" s="76"/>
      <c r="F26" s="77"/>
      <c r="G26" s="77"/>
      <c r="H26" s="85"/>
      <c r="I26" s="85"/>
      <c r="J26" s="76"/>
      <c r="K26" s="81"/>
      <c r="L26" s="83"/>
      <c r="M26" s="83"/>
      <c r="N26" s="83"/>
      <c r="O26" s="76"/>
      <c r="P26" s="85"/>
      <c r="Q26" s="28"/>
      <c r="R26" s="34"/>
      <c r="S26" s="11"/>
      <c r="T26" s="11"/>
      <c r="U26" s="11"/>
      <c r="V26" s="5"/>
      <c r="W26" s="3"/>
      <c r="X26" s="3"/>
      <c r="Y26" s="10"/>
      <c r="Z26" s="10"/>
      <c r="AA26" s="3"/>
      <c r="AB26" s="11"/>
    </row>
    <row r="27" spans="1:28" ht="13.9" customHeight="1" x14ac:dyDescent="0.2">
      <c r="A27" s="75"/>
      <c r="B27" s="90"/>
      <c r="C27" s="75"/>
      <c r="D27" s="91"/>
      <c r="E27" s="76"/>
      <c r="F27" s="77"/>
      <c r="G27" s="77"/>
      <c r="H27" s="85"/>
      <c r="I27" s="85"/>
      <c r="J27" s="76"/>
      <c r="K27" s="81"/>
      <c r="L27" s="83"/>
      <c r="M27" s="83"/>
      <c r="N27" s="83"/>
      <c r="O27" s="76"/>
      <c r="P27" s="85"/>
      <c r="Q27" s="28"/>
      <c r="R27" s="34"/>
      <c r="S27" s="11"/>
      <c r="T27" s="11"/>
      <c r="U27" s="11"/>
      <c r="V27" s="5"/>
      <c r="W27" s="3"/>
      <c r="X27" s="3"/>
      <c r="Y27" s="10"/>
      <c r="Z27" s="10"/>
      <c r="AA27" s="3"/>
      <c r="AB27" s="11"/>
    </row>
    <row r="28" spans="1:28" ht="13.9" customHeight="1" x14ac:dyDescent="0.2">
      <c r="A28" s="75"/>
      <c r="B28" s="90"/>
      <c r="C28" s="75"/>
      <c r="D28" s="95"/>
      <c r="E28" s="76"/>
      <c r="F28" s="77"/>
      <c r="G28" s="77"/>
      <c r="H28" s="85"/>
      <c r="I28" s="85"/>
      <c r="J28" s="76"/>
      <c r="K28" s="81"/>
      <c r="L28" s="83"/>
      <c r="M28" s="83"/>
      <c r="N28" s="83"/>
      <c r="O28" s="83"/>
      <c r="P28" s="83"/>
      <c r="Q28" s="27"/>
      <c r="R28" s="18"/>
      <c r="S28" s="3"/>
      <c r="T28" s="3"/>
      <c r="U28" s="3"/>
      <c r="V28" s="3"/>
      <c r="W28" s="3"/>
      <c r="X28" s="3"/>
      <c r="Y28" s="10"/>
      <c r="Z28" s="3"/>
      <c r="AA28" s="3"/>
      <c r="AB28" s="3"/>
    </row>
    <row r="29" spans="1:28" ht="13.9" customHeight="1" x14ac:dyDescent="0.2">
      <c r="A29" s="96"/>
      <c r="B29" s="81"/>
      <c r="C29" s="97"/>
      <c r="D29" s="98"/>
      <c r="E29" s="86"/>
      <c r="F29" s="86"/>
      <c r="G29" s="78"/>
      <c r="H29" s="87"/>
      <c r="I29" s="87"/>
      <c r="J29" s="87"/>
      <c r="K29" s="78"/>
      <c r="L29" s="81"/>
      <c r="M29" s="81"/>
      <c r="N29" s="81"/>
      <c r="O29" s="86"/>
      <c r="P29" s="87"/>
      <c r="Q29" s="34"/>
      <c r="R29" s="11"/>
      <c r="S29" s="11"/>
      <c r="T29" s="11"/>
      <c r="U29" s="11"/>
      <c r="V29" s="3"/>
      <c r="W29" s="3"/>
      <c r="X29" s="3"/>
      <c r="Y29" s="10"/>
      <c r="Z29" s="11"/>
      <c r="AA29" s="3"/>
      <c r="AB29" s="11"/>
    </row>
    <row r="30" spans="1:28" ht="13.9" customHeight="1" x14ac:dyDescent="0.2">
      <c r="A30" s="74"/>
      <c r="B30" s="27"/>
      <c r="C30" s="33"/>
      <c r="D30" s="24"/>
      <c r="E30" s="25"/>
      <c r="F30" s="26"/>
      <c r="G30" s="26"/>
      <c r="H30" s="28"/>
      <c r="I30" s="28"/>
      <c r="J30" s="25"/>
      <c r="K30" s="27"/>
      <c r="L30" s="27"/>
      <c r="M30" s="27"/>
      <c r="N30" s="27"/>
      <c r="O30" s="27"/>
      <c r="P30" s="27"/>
      <c r="Q30" s="27"/>
      <c r="R30" s="18"/>
      <c r="S30" s="3"/>
      <c r="T30" s="3"/>
      <c r="U30" s="3"/>
      <c r="V30" s="3"/>
      <c r="W30" s="3"/>
      <c r="X30" s="3"/>
      <c r="Y30" s="10"/>
      <c r="Z30" s="3"/>
      <c r="AA30" s="3"/>
      <c r="AB30" s="3"/>
    </row>
    <row r="31" spans="1:28" ht="13.9" customHeight="1" x14ac:dyDescent="0.2">
      <c r="A31" s="17"/>
      <c r="B31" s="27"/>
      <c r="C31" s="33"/>
      <c r="D31" s="24"/>
      <c r="E31" s="25"/>
      <c r="F31" s="26"/>
      <c r="G31" s="26"/>
      <c r="H31" s="28"/>
      <c r="I31" s="28"/>
      <c r="J31" s="25"/>
      <c r="K31" s="27"/>
      <c r="L31" s="27"/>
      <c r="M31" s="27"/>
      <c r="N31" s="27"/>
      <c r="O31" s="27"/>
      <c r="P31" s="27"/>
      <c r="Q31" s="27"/>
      <c r="R31" s="18"/>
      <c r="S31" s="3"/>
      <c r="T31" s="3"/>
      <c r="U31" s="3"/>
      <c r="V31" s="3"/>
      <c r="W31" s="3"/>
      <c r="X31" s="3"/>
      <c r="Y31" s="10"/>
      <c r="Z31" s="3"/>
      <c r="AA31" s="3"/>
      <c r="AB31" s="3"/>
    </row>
    <row r="32" spans="1:28" ht="13.9" customHeight="1" x14ac:dyDescent="0.2">
      <c r="A32" s="17"/>
      <c r="B32" s="19"/>
      <c r="C32" s="20"/>
      <c r="D32" s="19"/>
      <c r="E32" s="21"/>
      <c r="F32" s="22"/>
      <c r="G32" s="22"/>
      <c r="H32" s="23"/>
      <c r="I32" s="23"/>
      <c r="J32" s="21"/>
      <c r="K32" s="19"/>
      <c r="L32" s="19"/>
      <c r="M32" s="19"/>
      <c r="N32" s="19"/>
      <c r="O32" s="19"/>
      <c r="P32" s="19"/>
      <c r="Q32" s="19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3.9" customHeight="1" x14ac:dyDescent="0.2">
      <c r="A33" s="2"/>
      <c r="B33" s="4" t="s">
        <v>34</v>
      </c>
      <c r="C33" s="16"/>
      <c r="D33" s="3"/>
      <c r="E33" s="7"/>
      <c r="F33" s="10"/>
      <c r="G33" s="10"/>
      <c r="H33" s="11"/>
      <c r="I33" s="11"/>
      <c r="J33" s="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3.9" customHeight="1" x14ac:dyDescent="0.2">
      <c r="A34" s="17"/>
      <c r="B34" s="3"/>
      <c r="C34" s="15"/>
      <c r="D34" s="3"/>
      <c r="E34" s="7"/>
      <c r="F34" s="10"/>
      <c r="G34" s="10"/>
      <c r="H34" s="11"/>
      <c r="I34" s="11"/>
      <c r="J34" s="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.9" customHeight="1" x14ac:dyDescent="0.2">
      <c r="A35" s="17"/>
      <c r="B35" s="3"/>
      <c r="C35" s="15"/>
      <c r="D35" s="6"/>
      <c r="E35" s="7"/>
      <c r="F35" s="10"/>
      <c r="G35" s="10"/>
      <c r="H35" s="11"/>
      <c r="I35" s="11"/>
      <c r="J35" s="7"/>
      <c r="K35" s="10"/>
      <c r="L35" s="3"/>
      <c r="M35" s="3"/>
      <c r="N35" s="3"/>
      <c r="O35" s="7"/>
      <c r="P35" s="11"/>
      <c r="Q35" s="11"/>
      <c r="R35" s="11"/>
      <c r="S35" s="11"/>
      <c r="T35" s="11"/>
      <c r="U35" s="11"/>
      <c r="V35" s="3"/>
      <c r="W35" s="3"/>
      <c r="X35" s="3"/>
      <c r="Y35" s="10"/>
      <c r="Z35" s="11"/>
      <c r="AA35" s="3"/>
      <c r="AB35" s="11"/>
    </row>
    <row r="36" spans="1:28" ht="13.9" customHeight="1" x14ac:dyDescent="0.2">
      <c r="A36" s="17"/>
      <c r="B36" s="3"/>
      <c r="C36" s="15"/>
      <c r="D36" s="6"/>
      <c r="E36" s="7"/>
      <c r="F36" s="10"/>
      <c r="G36" s="10"/>
      <c r="H36" s="11"/>
      <c r="I36" s="11"/>
      <c r="J36" s="7"/>
      <c r="K36" s="10"/>
      <c r="L36" s="3"/>
      <c r="M36" s="3"/>
      <c r="N36" s="3"/>
      <c r="O36" s="7"/>
      <c r="P36" s="11"/>
      <c r="Q36" s="11"/>
      <c r="R36" s="11"/>
      <c r="S36" s="11"/>
      <c r="T36" s="11"/>
      <c r="U36" s="11"/>
      <c r="V36" s="3"/>
      <c r="W36" s="3"/>
      <c r="X36" s="3"/>
      <c r="Y36" s="10"/>
      <c r="Z36" s="11"/>
      <c r="AA36" s="3"/>
      <c r="AB36" s="11"/>
    </row>
    <row r="37" spans="1:28" ht="13.9" customHeight="1" x14ac:dyDescent="0.2">
      <c r="A37" s="17"/>
      <c r="B37" s="3"/>
      <c r="C37" s="15"/>
      <c r="D37" s="6"/>
      <c r="E37" s="7"/>
      <c r="F37" s="10"/>
      <c r="G37" s="10"/>
      <c r="H37" s="11"/>
      <c r="I37" s="11"/>
      <c r="J37" s="7"/>
      <c r="K37" s="10"/>
      <c r="L37" s="3"/>
      <c r="M37" s="3"/>
      <c r="N37" s="3"/>
      <c r="O37" s="7"/>
      <c r="P37" s="11"/>
      <c r="Q37" s="11"/>
      <c r="R37" s="11"/>
      <c r="S37" s="11"/>
      <c r="T37" s="11"/>
      <c r="U37" s="11"/>
      <c r="V37" s="3"/>
      <c r="W37" s="3"/>
      <c r="X37" s="3"/>
      <c r="Y37" s="10"/>
      <c r="Z37" s="11"/>
      <c r="AA37" s="3"/>
      <c r="AB37" s="11"/>
    </row>
    <row r="38" spans="1:28" ht="13.9" customHeight="1" x14ac:dyDescent="0.2">
      <c r="A38" s="17"/>
      <c r="B38" s="3"/>
      <c r="C38" s="15"/>
      <c r="D38" s="6"/>
      <c r="E38" s="7"/>
      <c r="F38" s="10"/>
      <c r="G38" s="10"/>
      <c r="H38" s="11"/>
      <c r="I38" s="11"/>
      <c r="J38" s="7"/>
      <c r="K38" s="10"/>
      <c r="L38" s="3"/>
      <c r="M38" s="3"/>
      <c r="N38" s="3"/>
      <c r="O38" s="7"/>
      <c r="P38" s="11"/>
      <c r="Q38" s="11"/>
      <c r="R38" s="11"/>
      <c r="S38" s="11"/>
      <c r="T38" s="11"/>
      <c r="U38" s="11"/>
      <c r="V38" s="3"/>
      <c r="W38" s="3"/>
      <c r="X38" s="3"/>
      <c r="Y38" s="10"/>
      <c r="Z38" s="11"/>
      <c r="AA38" s="3"/>
      <c r="AB38" s="11"/>
    </row>
    <row r="39" spans="1:28" ht="13.9" customHeight="1" x14ac:dyDescent="0.2">
      <c r="A39" s="17"/>
      <c r="B39" s="3"/>
      <c r="C39" s="15"/>
      <c r="D39" s="6"/>
      <c r="E39" s="7"/>
      <c r="F39" s="10"/>
      <c r="G39" s="10"/>
      <c r="H39" s="11"/>
      <c r="I39" s="11"/>
      <c r="J39" s="7"/>
      <c r="K39" s="10"/>
      <c r="L39" s="3"/>
      <c r="M39" s="3"/>
      <c r="N39" s="3"/>
      <c r="O39" s="7"/>
      <c r="P39" s="11"/>
      <c r="Q39" s="11"/>
      <c r="R39" s="11"/>
      <c r="S39" s="11"/>
      <c r="T39" s="11"/>
      <c r="U39" s="11"/>
      <c r="V39" s="3"/>
      <c r="W39" s="3"/>
      <c r="X39" s="3"/>
      <c r="Y39" s="10"/>
      <c r="Z39" s="11"/>
      <c r="AA39" s="3"/>
      <c r="AB39" s="11"/>
    </row>
    <row r="40" spans="1:28" ht="13.9" customHeight="1" x14ac:dyDescent="0.2">
      <c r="A40" s="17"/>
      <c r="B40" s="3"/>
      <c r="C40" s="15"/>
      <c r="D40" s="6"/>
      <c r="E40" s="7"/>
      <c r="F40" s="10"/>
      <c r="G40" s="10"/>
      <c r="H40" s="11"/>
      <c r="I40" s="11"/>
      <c r="J40" s="7"/>
      <c r="K40" s="10"/>
      <c r="L40" s="3"/>
      <c r="M40" s="3"/>
      <c r="N40" s="3"/>
      <c r="O40" s="7"/>
      <c r="P40" s="11"/>
      <c r="Q40" s="11"/>
      <c r="R40" s="11"/>
      <c r="S40" s="11"/>
      <c r="T40" s="11"/>
      <c r="U40" s="11"/>
      <c r="V40" s="3"/>
      <c r="W40" s="3"/>
      <c r="X40" s="3"/>
      <c r="Y40" s="10"/>
      <c r="Z40" s="11"/>
      <c r="AA40" s="3"/>
      <c r="AB40" s="11"/>
    </row>
    <row r="41" spans="1:28" ht="13.9" customHeight="1" x14ac:dyDescent="0.2">
      <c r="A41" s="17"/>
      <c r="B41" s="3"/>
      <c r="C41" s="15"/>
      <c r="D41" s="6"/>
      <c r="E41" s="7"/>
      <c r="F41" s="7"/>
      <c r="G41" s="10"/>
      <c r="H41" s="11"/>
      <c r="I41" s="11"/>
      <c r="J41" s="11"/>
      <c r="K41" s="10"/>
      <c r="L41" s="3"/>
      <c r="M41" s="3"/>
      <c r="N41" s="3"/>
      <c r="O41" s="7"/>
      <c r="P41" s="11"/>
      <c r="Q41" s="11"/>
      <c r="R41" s="11"/>
      <c r="S41" s="11"/>
      <c r="T41" s="11"/>
      <c r="U41" s="11"/>
      <c r="V41" s="3"/>
      <c r="W41" s="3"/>
      <c r="X41" s="3"/>
      <c r="Y41" s="10"/>
      <c r="Z41" s="11"/>
      <c r="AA41" s="3"/>
      <c r="AB41" s="11"/>
    </row>
    <row r="42" spans="1:28" ht="13.9" customHeight="1" x14ac:dyDescent="0.2">
      <c r="A42" s="17"/>
      <c r="B42" s="3"/>
      <c r="C42" s="15"/>
      <c r="D42" s="6"/>
      <c r="E42" s="7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3.9" customHeight="1" x14ac:dyDescent="0.2">
      <c r="A43" s="17"/>
      <c r="B43" s="3"/>
      <c r="C43" s="15"/>
      <c r="D43" s="6"/>
      <c r="E43" s="7"/>
      <c r="F43" s="7"/>
      <c r="G43" s="10"/>
      <c r="H43" s="11"/>
      <c r="I43" s="11"/>
      <c r="J43" s="11"/>
      <c r="K43" s="10"/>
      <c r="L43" s="3"/>
      <c r="M43" s="3"/>
      <c r="N43" s="3"/>
      <c r="O43" s="7"/>
      <c r="P43" s="11"/>
      <c r="Q43" s="11"/>
      <c r="R43" s="11"/>
      <c r="S43" s="11"/>
      <c r="T43" s="11"/>
      <c r="U43" s="11"/>
      <c r="V43" s="3"/>
      <c r="W43" s="3"/>
      <c r="X43" s="3"/>
      <c r="Y43" s="10"/>
      <c r="Z43" s="11"/>
      <c r="AA43" s="3"/>
      <c r="AB43" s="11"/>
    </row>
    <row r="44" spans="1:28" ht="13.9" customHeight="1" x14ac:dyDescent="0.2">
      <c r="A44" s="2"/>
      <c r="B44" s="3"/>
      <c r="C44" s="15"/>
      <c r="D44" s="6"/>
      <c r="E44" s="7"/>
      <c r="F44" s="7"/>
      <c r="G44" s="10"/>
      <c r="H44" s="11"/>
      <c r="I44" s="11"/>
      <c r="J44" s="11"/>
      <c r="K44" s="10"/>
      <c r="L44" s="3"/>
      <c r="M44" s="3"/>
      <c r="N44" s="3"/>
      <c r="O44" s="7"/>
      <c r="P44" s="11"/>
      <c r="Q44" s="11"/>
      <c r="R44" s="11"/>
      <c r="S44" s="11"/>
      <c r="T44" s="11"/>
      <c r="U44" s="11"/>
      <c r="V44" s="3"/>
      <c r="W44" s="3"/>
      <c r="X44" s="3"/>
      <c r="Y44" s="10"/>
      <c r="Z44" s="11"/>
      <c r="AA44" s="3"/>
      <c r="AB44" s="11"/>
    </row>
    <row r="45" spans="1:28" ht="13.9" customHeight="1" x14ac:dyDescent="0.2">
      <c r="A45" s="2"/>
      <c r="B45" s="3"/>
      <c r="C45" s="3"/>
      <c r="D45" s="6"/>
      <c r="E45" s="7"/>
      <c r="F45" s="7"/>
      <c r="G45" s="10"/>
      <c r="H45" s="11"/>
      <c r="I45" s="11"/>
      <c r="J45" s="11"/>
      <c r="K45" s="10"/>
      <c r="L45" s="3"/>
      <c r="M45" s="3"/>
      <c r="N45" s="3"/>
      <c r="O45" s="7"/>
      <c r="P45" s="11"/>
      <c r="Q45" s="11"/>
      <c r="R45" s="11"/>
      <c r="S45" s="11"/>
      <c r="T45" s="11"/>
      <c r="U45" s="11"/>
      <c r="V45" s="3"/>
      <c r="W45" s="3"/>
      <c r="X45" s="3"/>
      <c r="Y45" s="10"/>
      <c r="Z45" s="11"/>
      <c r="AA45" s="3"/>
      <c r="AB45" s="11"/>
    </row>
    <row r="46" spans="1:28" ht="13.9" customHeight="1" x14ac:dyDescent="0.2">
      <c r="A46" s="2"/>
      <c r="B46" s="3"/>
      <c r="C46" s="3"/>
      <c r="D46" s="6"/>
      <c r="E46" s="7"/>
      <c r="F46" s="7"/>
      <c r="G46" s="10"/>
      <c r="H46" s="11"/>
      <c r="I46" s="11"/>
      <c r="J46" s="11"/>
      <c r="K46" s="10"/>
      <c r="L46" s="3"/>
      <c r="M46" s="3"/>
      <c r="N46" s="3"/>
      <c r="O46" s="7"/>
      <c r="P46" s="11"/>
      <c r="Q46" s="11"/>
      <c r="R46" s="11"/>
      <c r="S46" s="11"/>
      <c r="T46" s="11"/>
      <c r="U46" s="11"/>
      <c r="V46" s="3"/>
      <c r="W46" s="3"/>
      <c r="X46" s="3"/>
      <c r="Y46" s="10"/>
      <c r="Z46" s="11"/>
      <c r="AA46" s="3"/>
      <c r="AB46" s="11"/>
    </row>
    <row r="47" spans="1:28" ht="13.9" customHeight="1" x14ac:dyDescent="0.2">
      <c r="A47" s="2"/>
      <c r="B47" s="3"/>
      <c r="C47" s="3"/>
      <c r="D47" s="6"/>
      <c r="E47" s="7"/>
      <c r="F47" s="7"/>
      <c r="G47" s="10"/>
      <c r="H47" s="11"/>
      <c r="I47" s="11"/>
      <c r="J47" s="11"/>
      <c r="K47" s="10"/>
      <c r="L47" s="3"/>
      <c r="M47" s="3"/>
      <c r="N47" s="3"/>
      <c r="O47" s="7"/>
      <c r="P47" s="11"/>
      <c r="Q47" s="11"/>
      <c r="R47" s="11"/>
      <c r="S47" s="11"/>
      <c r="T47" s="11"/>
      <c r="U47" s="11"/>
      <c r="V47" s="3"/>
      <c r="W47" s="3"/>
      <c r="X47" s="3"/>
      <c r="Y47" s="10"/>
      <c r="Z47" s="11"/>
      <c r="AA47" s="3"/>
      <c r="AB47" s="11"/>
    </row>
    <row r="48" spans="1:28" ht="13.9" customHeight="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3.9" customHeight="1" x14ac:dyDescent="0.2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3.9" customHeight="1" x14ac:dyDescent="0.2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3.9" customHeight="1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3.9" customHeight="1" x14ac:dyDescent="0.2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3.9" customHeight="1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9" customHeight="1" x14ac:dyDescent="0.2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3.9" customHeight="1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3.9" customHeight="1" x14ac:dyDescent="0.2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3.9" customHeight="1" x14ac:dyDescent="0.2">
      <c r="A57" s="2"/>
      <c r="B57" s="5" t="s">
        <v>19</v>
      </c>
      <c r="C57" s="3"/>
      <c r="D57" s="6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3.9" customHeight="1" x14ac:dyDescent="0.2">
      <c r="A58" s="2"/>
      <c r="B58" s="4" t="s">
        <v>20</v>
      </c>
      <c r="C58" s="5" t="s">
        <v>21</v>
      </c>
      <c r="D58" s="6"/>
      <c r="E58" s="7"/>
      <c r="F58" s="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3.9" customHeight="1" x14ac:dyDescent="0.2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3.9" customHeight="1" x14ac:dyDescent="0.2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3.9" customHeight="1" x14ac:dyDescent="0.2">
      <c r="A61" s="2"/>
      <c r="B61" s="5" t="s">
        <v>1</v>
      </c>
      <c r="C61" s="11">
        <v>2.6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3.9" customHeight="1" x14ac:dyDescent="0.2">
      <c r="A62" s="2"/>
      <c r="B62" s="5" t="s">
        <v>2</v>
      </c>
      <c r="C62" s="7">
        <v>0.62152777777777779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3.9" customHeight="1" x14ac:dyDescent="0.2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3.9" customHeight="1" x14ac:dyDescent="0.2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3.9" customHeight="1" x14ac:dyDescent="0.2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3.9" customHeight="1" x14ac:dyDescent="0.2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3.9" customHeight="1" x14ac:dyDescent="0.2">
      <c r="A67" s="9">
        <v>6</v>
      </c>
      <c r="B67" s="5" t="s">
        <v>14</v>
      </c>
      <c r="C67" s="11">
        <v>1</v>
      </c>
      <c r="D67" s="6" t="e">
        <f>#REF!</f>
        <v>#REF!</v>
      </c>
      <c r="E67" s="7">
        <v>0.66664351851851844</v>
      </c>
      <c r="F67" s="7"/>
      <c r="G67" s="10" t="e">
        <f t="shared" ref="G67:G74" si="8">Y67</f>
        <v>#REF!</v>
      </c>
      <c r="H67" s="11" t="e">
        <f t="shared" ref="H67:H74" si="9">INT(AB67/60)</f>
        <v>#REF!</v>
      </c>
      <c r="I67" s="11"/>
      <c r="J67" s="11" t="e">
        <f t="shared" ref="J67:J74" si="10">(AB67/60-H67)*60</f>
        <v>#REF!</v>
      </c>
      <c r="K67" s="10" t="e">
        <f t="shared" ref="K67:K74" si="11">(Z67-AB67)*60</f>
        <v>#REF!</v>
      </c>
      <c r="L67" s="3"/>
      <c r="M67" s="3"/>
      <c r="N67" s="3"/>
      <c r="O67" s="12">
        <f t="shared" ref="O67:O79" si="12">E67-C$62</f>
        <v>4.5115740740740651E-2</v>
      </c>
      <c r="P67" s="11">
        <f t="shared" ref="P67:P74" si="13">HOUR((DATE(1899,12,31)+(0*7+IF(O67*24&gt;60,O67*24-1,O67*24))))</f>
        <v>1</v>
      </c>
      <c r="Q67" s="11">
        <f t="shared" ref="Q67:Q74" si="14">P67*3600</f>
        <v>3600</v>
      </c>
      <c r="R67" s="11">
        <f t="shared" ref="R67:R74" si="15">MINUTE((DATE(1899,12,31)+(0*7+IF(O67*24&gt;60,O67*24-1,O67*24))))</f>
        <v>59</v>
      </c>
      <c r="S67" s="11">
        <f t="shared" ref="S67:S74" si="16">R67*60</f>
        <v>3540</v>
      </c>
      <c r="T67" s="11">
        <f t="shared" ref="T67:T74" si="17">SECOND((DATE(1899,12,31)+(0*7+IF(O67*24&gt;60,O67*24-1,O67*24))))</f>
        <v>12</v>
      </c>
      <c r="U67" s="11">
        <f t="shared" ref="U67:U74" si="18">T67+S67+Q67</f>
        <v>7152</v>
      </c>
      <c r="V67" s="5" t="s">
        <v>12</v>
      </c>
      <c r="W67" s="3"/>
      <c r="X67" s="3"/>
      <c r="Y67" s="10" t="e">
        <f t="shared" ref="Y67:Y74" si="19">U67-(D67*C$9)</f>
        <v>#REF!</v>
      </c>
      <c r="Z67" s="11" t="e">
        <f t="shared" ref="Z67:Z74" si="20">Y67/60</f>
        <v>#REF!</v>
      </c>
      <c r="AA67" s="3"/>
      <c r="AB67" s="11" t="e">
        <f t="shared" ref="AB67:AB74" si="21">INT(Z67)</f>
        <v>#REF!</v>
      </c>
    </row>
    <row r="68" spans="1:28" ht="13.9" customHeight="1" x14ac:dyDescent="0.2">
      <c r="A68" s="9">
        <v>10</v>
      </c>
      <c r="B68" s="5" t="s">
        <v>13</v>
      </c>
      <c r="C68" s="11">
        <v>2</v>
      </c>
      <c r="D68" s="6" t="e">
        <f>#REF!</f>
        <v>#REF!</v>
      </c>
      <c r="E68" s="7">
        <v>0.67459490740740735</v>
      </c>
      <c r="F68" s="7"/>
      <c r="G68" s="10" t="e">
        <f t="shared" si="8"/>
        <v>#REF!</v>
      </c>
      <c r="H68" s="11" t="e">
        <f t="shared" si="9"/>
        <v>#REF!</v>
      </c>
      <c r="I68" s="11"/>
      <c r="J68" s="11" t="e">
        <f t="shared" si="10"/>
        <v>#REF!</v>
      </c>
      <c r="K68" s="10" t="e">
        <f t="shared" si="11"/>
        <v>#REF!</v>
      </c>
      <c r="L68" s="3"/>
      <c r="M68" s="3"/>
      <c r="N68" s="3"/>
      <c r="O68" s="12">
        <f t="shared" si="12"/>
        <v>5.3067129629629561E-2</v>
      </c>
      <c r="P68" s="11">
        <f t="shared" si="13"/>
        <v>6</v>
      </c>
      <c r="Q68" s="11">
        <f t="shared" si="14"/>
        <v>21600</v>
      </c>
      <c r="R68" s="11">
        <f t="shared" si="15"/>
        <v>34</v>
      </c>
      <c r="S68" s="11">
        <f t="shared" si="16"/>
        <v>2040</v>
      </c>
      <c r="T68" s="11">
        <f t="shared" si="17"/>
        <v>0</v>
      </c>
      <c r="U68" s="11">
        <f t="shared" si="18"/>
        <v>23640</v>
      </c>
      <c r="V68" s="5" t="s">
        <v>12</v>
      </c>
      <c r="W68" s="3"/>
      <c r="X68" s="3"/>
      <c r="Y68" s="10" t="e">
        <f t="shared" si="19"/>
        <v>#REF!</v>
      </c>
      <c r="Z68" s="11" t="e">
        <f t="shared" si="20"/>
        <v>#REF!</v>
      </c>
      <c r="AA68" s="3"/>
      <c r="AB68" s="11" t="e">
        <f t="shared" si="21"/>
        <v>#REF!</v>
      </c>
    </row>
    <row r="69" spans="1:28" ht="13.9" customHeight="1" x14ac:dyDescent="0.2">
      <c r="A69" s="9">
        <v>1</v>
      </c>
      <c r="B69" s="5" t="s">
        <v>22</v>
      </c>
      <c r="C69" s="11">
        <v>3</v>
      </c>
      <c r="D69" s="6" t="e">
        <f>#REF!</f>
        <v>#REF!</v>
      </c>
      <c r="E69" s="7">
        <v>0.67994212962962963</v>
      </c>
      <c r="F69" s="7"/>
      <c r="G69" s="10" t="e">
        <f t="shared" si="8"/>
        <v>#REF!</v>
      </c>
      <c r="H69" s="11" t="e">
        <f t="shared" si="9"/>
        <v>#REF!</v>
      </c>
      <c r="I69" s="11"/>
      <c r="J69" s="11" t="e">
        <f t="shared" si="10"/>
        <v>#REF!</v>
      </c>
      <c r="K69" s="10" t="e">
        <f t="shared" si="11"/>
        <v>#REF!</v>
      </c>
      <c r="L69" s="3"/>
      <c r="M69" s="3"/>
      <c r="N69" s="3"/>
      <c r="O69" s="12">
        <f t="shared" si="12"/>
        <v>5.8414351851851842E-2</v>
      </c>
      <c r="P69" s="11">
        <f t="shared" si="13"/>
        <v>9</v>
      </c>
      <c r="Q69" s="11">
        <f t="shared" si="14"/>
        <v>32400</v>
      </c>
      <c r="R69" s="11">
        <f t="shared" si="15"/>
        <v>38</v>
      </c>
      <c r="S69" s="11">
        <f t="shared" si="16"/>
        <v>2280</v>
      </c>
      <c r="T69" s="11">
        <f t="shared" si="17"/>
        <v>48</v>
      </c>
      <c r="U69" s="11">
        <f t="shared" si="18"/>
        <v>34728</v>
      </c>
      <c r="V69" s="5" t="s">
        <v>12</v>
      </c>
      <c r="W69" s="3"/>
      <c r="X69" s="3"/>
      <c r="Y69" s="10" t="e">
        <f t="shared" si="19"/>
        <v>#REF!</v>
      </c>
      <c r="Z69" s="11" t="e">
        <f t="shared" si="20"/>
        <v>#REF!</v>
      </c>
      <c r="AA69" s="3"/>
      <c r="AB69" s="11" t="e">
        <f t="shared" si="21"/>
        <v>#REF!</v>
      </c>
    </row>
    <row r="70" spans="1:28" ht="13.9" customHeight="1" x14ac:dyDescent="0.2">
      <c r="A70" s="9">
        <v>3</v>
      </c>
      <c r="B70" s="5" t="s">
        <v>15</v>
      </c>
      <c r="C70" s="11">
        <v>4</v>
      </c>
      <c r="D70" s="6" t="e">
        <f>#REF!</f>
        <v>#REF!</v>
      </c>
      <c r="E70" s="7">
        <v>0.68291666666666662</v>
      </c>
      <c r="F70" s="7"/>
      <c r="G70" s="10" t="e">
        <f t="shared" si="8"/>
        <v>#REF!</v>
      </c>
      <c r="H70" s="11" t="e">
        <f t="shared" si="9"/>
        <v>#REF!</v>
      </c>
      <c r="I70" s="11"/>
      <c r="J70" s="11" t="e">
        <f t="shared" si="10"/>
        <v>#REF!</v>
      </c>
      <c r="K70" s="10" t="e">
        <f t="shared" si="11"/>
        <v>#REF!</v>
      </c>
      <c r="L70" s="3"/>
      <c r="M70" s="3"/>
      <c r="N70" s="3"/>
      <c r="O70" s="12">
        <f t="shared" si="12"/>
        <v>6.1388888888888826E-2</v>
      </c>
      <c r="P70" s="11">
        <f t="shared" si="13"/>
        <v>11</v>
      </c>
      <c r="Q70" s="11">
        <f t="shared" si="14"/>
        <v>39600</v>
      </c>
      <c r="R70" s="11">
        <f t="shared" si="15"/>
        <v>21</v>
      </c>
      <c r="S70" s="11">
        <f t="shared" si="16"/>
        <v>1260</v>
      </c>
      <c r="T70" s="11">
        <f t="shared" si="17"/>
        <v>36</v>
      </c>
      <c r="U70" s="11">
        <f t="shared" si="18"/>
        <v>40896</v>
      </c>
      <c r="V70" s="5" t="s">
        <v>12</v>
      </c>
      <c r="W70" s="3"/>
      <c r="X70" s="3"/>
      <c r="Y70" s="10" t="e">
        <f t="shared" si="19"/>
        <v>#REF!</v>
      </c>
      <c r="Z70" s="11" t="e">
        <f t="shared" si="20"/>
        <v>#REF!</v>
      </c>
      <c r="AA70" s="3"/>
      <c r="AB70" s="11" t="e">
        <f t="shared" si="21"/>
        <v>#REF!</v>
      </c>
    </row>
    <row r="71" spans="1:28" ht="13.9" customHeight="1" x14ac:dyDescent="0.2">
      <c r="A71" s="9">
        <v>2</v>
      </c>
      <c r="B71" s="5" t="e">
        <f>#VALUE!</f>
        <v>#VALUE!</v>
      </c>
      <c r="C71" s="11">
        <v>5</v>
      </c>
      <c r="D71" s="6" t="e">
        <f>#REF!</f>
        <v>#REF!</v>
      </c>
      <c r="E71" s="7">
        <v>0.68510416666666663</v>
      </c>
      <c r="F71" s="7"/>
      <c r="G71" s="10" t="e">
        <f t="shared" si="8"/>
        <v>#REF!</v>
      </c>
      <c r="H71" s="11" t="e">
        <f t="shared" si="9"/>
        <v>#REF!</v>
      </c>
      <c r="I71" s="11"/>
      <c r="J71" s="11" t="e">
        <f t="shared" si="10"/>
        <v>#REF!</v>
      </c>
      <c r="K71" s="10" t="e">
        <f t="shared" si="11"/>
        <v>#REF!</v>
      </c>
      <c r="L71" s="3"/>
      <c r="M71" s="3"/>
      <c r="N71" s="3"/>
      <c r="O71" s="12">
        <f t="shared" si="12"/>
        <v>6.3576388888888835E-2</v>
      </c>
      <c r="P71" s="11">
        <f t="shared" si="13"/>
        <v>12</v>
      </c>
      <c r="Q71" s="11">
        <f t="shared" si="14"/>
        <v>43200</v>
      </c>
      <c r="R71" s="11">
        <f t="shared" si="15"/>
        <v>37</v>
      </c>
      <c r="S71" s="11">
        <f t="shared" si="16"/>
        <v>2220</v>
      </c>
      <c r="T71" s="11">
        <f t="shared" si="17"/>
        <v>12</v>
      </c>
      <c r="U71" s="11">
        <f t="shared" si="18"/>
        <v>45432</v>
      </c>
      <c r="V71" s="5" t="s">
        <v>12</v>
      </c>
      <c r="W71" s="3"/>
      <c r="X71" s="3"/>
      <c r="Y71" s="10" t="e">
        <f t="shared" si="19"/>
        <v>#REF!</v>
      </c>
      <c r="Z71" s="11" t="e">
        <f t="shared" si="20"/>
        <v>#REF!</v>
      </c>
      <c r="AA71" s="3"/>
      <c r="AB71" s="11" t="e">
        <f t="shared" si="21"/>
        <v>#REF!</v>
      </c>
    </row>
    <row r="72" spans="1:28" ht="13.9" customHeight="1" x14ac:dyDescent="0.2">
      <c r="A72" s="2"/>
      <c r="B72" s="5" t="s">
        <v>23</v>
      </c>
      <c r="C72" s="11">
        <v>6</v>
      </c>
      <c r="D72" s="6"/>
      <c r="E72" s="7">
        <v>0.68847222222222215</v>
      </c>
      <c r="F72" s="7"/>
      <c r="G72" s="10">
        <f t="shared" si="8"/>
        <v>52416</v>
      </c>
      <c r="H72" s="11">
        <f t="shared" si="9"/>
        <v>14</v>
      </c>
      <c r="I72" s="11"/>
      <c r="J72" s="11">
        <f t="shared" si="10"/>
        <v>33.000000000000043</v>
      </c>
      <c r="K72" s="10">
        <f t="shared" si="11"/>
        <v>36.000000000001364</v>
      </c>
      <c r="L72" s="3"/>
      <c r="M72" s="3"/>
      <c r="N72" s="3"/>
      <c r="O72" s="12">
        <f t="shared" si="12"/>
        <v>6.6944444444444362E-2</v>
      </c>
      <c r="P72" s="11">
        <f t="shared" si="13"/>
        <v>14</v>
      </c>
      <c r="Q72" s="11">
        <f t="shared" si="14"/>
        <v>50400</v>
      </c>
      <c r="R72" s="11">
        <f t="shared" si="15"/>
        <v>33</v>
      </c>
      <c r="S72" s="11">
        <f t="shared" si="16"/>
        <v>1980</v>
      </c>
      <c r="T72" s="11">
        <f t="shared" si="17"/>
        <v>36</v>
      </c>
      <c r="U72" s="11">
        <f t="shared" si="18"/>
        <v>52416</v>
      </c>
      <c r="V72" s="5" t="s">
        <v>12</v>
      </c>
      <c r="W72" s="3"/>
      <c r="X72" s="3"/>
      <c r="Y72" s="10">
        <f t="shared" si="19"/>
        <v>52416</v>
      </c>
      <c r="Z72" s="11">
        <f t="shared" si="20"/>
        <v>873.6</v>
      </c>
      <c r="AA72" s="3"/>
      <c r="AB72" s="11">
        <f t="shared" si="21"/>
        <v>873</v>
      </c>
    </row>
    <row r="73" spans="1:28" ht="13.9" customHeight="1" x14ac:dyDescent="0.2">
      <c r="A73" s="9">
        <v>8</v>
      </c>
      <c r="B73" s="5" t="s">
        <v>18</v>
      </c>
      <c r="C73" s="11">
        <v>7</v>
      </c>
      <c r="D73" s="6" t="e">
        <f>#VALUE!</f>
        <v>#VALUE!</v>
      </c>
      <c r="E73" s="7">
        <v>0.68601851851851858</v>
      </c>
      <c r="F73" s="7"/>
      <c r="G73" s="10" t="e">
        <f t="shared" si="8"/>
        <v>#VALUE!</v>
      </c>
      <c r="H73" s="11" t="e">
        <f t="shared" si="9"/>
        <v>#VALUE!</v>
      </c>
      <c r="I73" s="11"/>
      <c r="J73" s="11" t="e">
        <f t="shared" si="10"/>
        <v>#VALUE!</v>
      </c>
      <c r="K73" s="10" t="e">
        <f t="shared" si="11"/>
        <v>#VALUE!</v>
      </c>
      <c r="L73" s="3"/>
      <c r="M73" s="3"/>
      <c r="N73" s="3"/>
      <c r="O73" s="12">
        <f t="shared" si="12"/>
        <v>6.4490740740740793E-2</v>
      </c>
      <c r="P73" s="11">
        <f t="shared" si="13"/>
        <v>13</v>
      </c>
      <c r="Q73" s="11">
        <f t="shared" si="14"/>
        <v>46800</v>
      </c>
      <c r="R73" s="11">
        <f t="shared" si="15"/>
        <v>8</v>
      </c>
      <c r="S73" s="11">
        <f t="shared" si="16"/>
        <v>480</v>
      </c>
      <c r="T73" s="11">
        <f t="shared" si="17"/>
        <v>48</v>
      </c>
      <c r="U73" s="11">
        <f t="shared" si="18"/>
        <v>47328</v>
      </c>
      <c r="V73" s="5" t="s">
        <v>12</v>
      </c>
      <c r="W73" s="3"/>
      <c r="X73" s="3"/>
      <c r="Y73" s="10" t="e">
        <f t="shared" si="19"/>
        <v>#VALUE!</v>
      </c>
      <c r="Z73" s="11" t="e">
        <f t="shared" si="20"/>
        <v>#VALUE!</v>
      </c>
      <c r="AA73" s="3"/>
      <c r="AB73" s="11" t="e">
        <f t="shared" si="21"/>
        <v>#VALUE!</v>
      </c>
    </row>
    <row r="74" spans="1:28" ht="13.9" customHeight="1" x14ac:dyDescent="0.2">
      <c r="A74" s="9">
        <v>4</v>
      </c>
      <c r="B74" s="10"/>
      <c r="C74" s="11">
        <v>8</v>
      </c>
      <c r="D74" s="6"/>
      <c r="E74" s="7">
        <v>0.69004629629629632</v>
      </c>
      <c r="F74" s="7"/>
      <c r="G74" s="10">
        <f t="shared" si="8"/>
        <v>55680</v>
      </c>
      <c r="H74" s="11">
        <f t="shared" si="9"/>
        <v>15</v>
      </c>
      <c r="I74" s="11"/>
      <c r="J74" s="11">
        <f t="shared" si="10"/>
        <v>28.000000000000007</v>
      </c>
      <c r="K74" s="10">
        <f t="shared" si="11"/>
        <v>0</v>
      </c>
      <c r="L74" s="3"/>
      <c r="M74" s="3"/>
      <c r="N74" s="3"/>
      <c r="O74" s="12">
        <f t="shared" si="12"/>
        <v>6.8518518518518534E-2</v>
      </c>
      <c r="P74" s="11">
        <f t="shared" si="13"/>
        <v>15</v>
      </c>
      <c r="Q74" s="11">
        <f t="shared" si="14"/>
        <v>54000</v>
      </c>
      <c r="R74" s="11">
        <f t="shared" si="15"/>
        <v>28</v>
      </c>
      <c r="S74" s="11">
        <f t="shared" si="16"/>
        <v>1680</v>
      </c>
      <c r="T74" s="11">
        <f t="shared" si="17"/>
        <v>0</v>
      </c>
      <c r="U74" s="11">
        <f t="shared" si="18"/>
        <v>55680</v>
      </c>
      <c r="V74" s="5" t="s">
        <v>12</v>
      </c>
      <c r="W74" s="3"/>
      <c r="X74" s="3"/>
      <c r="Y74" s="10">
        <f t="shared" si="19"/>
        <v>55680</v>
      </c>
      <c r="Z74" s="11">
        <f t="shared" si="20"/>
        <v>928</v>
      </c>
      <c r="AA74" s="3"/>
      <c r="AB74" s="11">
        <f t="shared" si="21"/>
        <v>928</v>
      </c>
    </row>
    <row r="75" spans="1:28" ht="13.9" customHeight="1" x14ac:dyDescent="0.2">
      <c r="A75" s="9">
        <v>14</v>
      </c>
      <c r="B75" s="5" t="s">
        <v>24</v>
      </c>
      <c r="C75" s="11">
        <v>13</v>
      </c>
      <c r="D75" s="6">
        <v>120</v>
      </c>
      <c r="E75" s="5" t="s">
        <v>17</v>
      </c>
      <c r="F75" s="7"/>
      <c r="G75" s="3"/>
      <c r="H75" s="3"/>
      <c r="I75" s="3"/>
      <c r="J75" s="3"/>
      <c r="K75" s="3"/>
      <c r="L75" s="3"/>
      <c r="M75" s="3"/>
      <c r="N75" s="3"/>
      <c r="O75" s="7" t="e">
        <f t="shared" si="12"/>
        <v>#VALUE!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9" customHeight="1" x14ac:dyDescent="0.2">
      <c r="A76" s="9">
        <v>7</v>
      </c>
      <c r="B76" s="5" t="s">
        <v>25</v>
      </c>
      <c r="C76" s="11">
        <v>13</v>
      </c>
      <c r="D76" s="6"/>
      <c r="E76" s="5" t="s">
        <v>17</v>
      </c>
      <c r="F76" s="7"/>
      <c r="G76" s="10" t="e">
        <f>Y76</f>
        <v>#VALUE!</v>
      </c>
      <c r="H76" s="11" t="e">
        <f>INT(AB76/60)</f>
        <v>#VALUE!</v>
      </c>
      <c r="I76" s="11"/>
      <c r="J76" s="11" t="e">
        <f>(AB76/60-H76)*60</f>
        <v>#VALUE!</v>
      </c>
      <c r="K76" s="10" t="e">
        <f>(Z76-AB76)*60</f>
        <v>#VALUE!</v>
      </c>
      <c r="L76" s="3"/>
      <c r="M76" s="3"/>
      <c r="N76" s="3"/>
      <c r="O76" s="7" t="e">
        <f t="shared" si="12"/>
        <v>#VALUE!</v>
      </c>
      <c r="P76" s="11" t="e">
        <f>HOUR(O76)</f>
        <v>#VALUE!</v>
      </c>
      <c r="Q76" s="11" t="e">
        <f>P76*3600</f>
        <v>#VALUE!</v>
      </c>
      <c r="R76" s="11" t="e">
        <f>MINUTE(O76)</f>
        <v>#VALUE!</v>
      </c>
      <c r="S76" s="11" t="e">
        <f>R76*60</f>
        <v>#VALUE!</v>
      </c>
      <c r="T76" s="11" t="e">
        <f>SECOND(O76)</f>
        <v>#VALUE!</v>
      </c>
      <c r="U76" s="11" t="e">
        <f>T76+S76+Q76</f>
        <v>#VALUE!</v>
      </c>
      <c r="V76" s="5" t="s">
        <v>12</v>
      </c>
      <c r="W76" s="3"/>
      <c r="X76" s="3"/>
      <c r="Y76" s="10" t="e">
        <f>U76-(D76*C$9)</f>
        <v>#VALUE!</v>
      </c>
      <c r="Z76" s="11" t="e">
        <f>Y76/60</f>
        <v>#VALUE!</v>
      </c>
      <c r="AA76" s="3"/>
      <c r="AB76" s="11" t="e">
        <f>INT(Z76)</f>
        <v>#VALUE!</v>
      </c>
    </row>
    <row r="77" spans="1:28" ht="13.9" customHeight="1" x14ac:dyDescent="0.2">
      <c r="A77" s="9">
        <v>12</v>
      </c>
      <c r="B77" s="5" t="e">
        <f>#VALUE!</f>
        <v>#VALUE!</v>
      </c>
      <c r="C77" s="11">
        <v>13</v>
      </c>
      <c r="D77" s="6" t="e">
        <f>#REF!</f>
        <v>#REF!</v>
      </c>
      <c r="E77" s="5" t="s">
        <v>17</v>
      </c>
      <c r="F77" s="7"/>
      <c r="G77" s="10" t="e">
        <f>Y77</f>
        <v>#VALUE!</v>
      </c>
      <c r="H77" s="11" t="e">
        <f>INT(AB77/60)</f>
        <v>#VALUE!</v>
      </c>
      <c r="I77" s="11"/>
      <c r="J77" s="11" t="e">
        <f>(AB77/60-H77)*60</f>
        <v>#VALUE!</v>
      </c>
      <c r="K77" s="10" t="e">
        <f>(Z77-AB77)*60</f>
        <v>#VALUE!</v>
      </c>
      <c r="L77" s="3"/>
      <c r="M77" s="3"/>
      <c r="N77" s="3"/>
      <c r="O77" s="7" t="e">
        <f t="shared" si="12"/>
        <v>#VALUE!</v>
      </c>
      <c r="P77" s="11" t="e">
        <f>HOUR(O77)</f>
        <v>#VALUE!</v>
      </c>
      <c r="Q77" s="11" t="e">
        <f>P77*3600</f>
        <v>#VALUE!</v>
      </c>
      <c r="R77" s="11" t="e">
        <f>MINUTE(O77)</f>
        <v>#VALUE!</v>
      </c>
      <c r="S77" s="11" t="e">
        <f>R77*60</f>
        <v>#VALUE!</v>
      </c>
      <c r="T77" s="11" t="e">
        <f>SECOND(O77)</f>
        <v>#VALUE!</v>
      </c>
      <c r="U77" s="11" t="e">
        <f>T77+S77+Q77</f>
        <v>#VALUE!</v>
      </c>
      <c r="V77" s="5" t="s">
        <v>12</v>
      </c>
      <c r="W77" s="3"/>
      <c r="X77" s="3"/>
      <c r="Y77" s="10" t="e">
        <f>U77-(D77*C$9)</f>
        <v>#VALUE!</v>
      </c>
      <c r="Z77" s="11" t="e">
        <f>Y77/60</f>
        <v>#VALUE!</v>
      </c>
      <c r="AA77" s="3"/>
      <c r="AB77" s="11" t="e">
        <f>INT(Z77)</f>
        <v>#VALUE!</v>
      </c>
    </row>
    <row r="78" spans="1:28" ht="13.9" customHeight="1" x14ac:dyDescent="0.2">
      <c r="A78" s="9">
        <v>5</v>
      </c>
      <c r="B78" s="5" t="s">
        <v>16</v>
      </c>
      <c r="C78" s="11">
        <v>13</v>
      </c>
      <c r="D78" s="6">
        <v>408.97085937032369</v>
      </c>
      <c r="E78" s="5" t="s">
        <v>17</v>
      </c>
      <c r="F78" s="7"/>
      <c r="G78" s="10" t="e">
        <f>Y78</f>
        <v>#VALUE!</v>
      </c>
      <c r="H78" s="11" t="e">
        <f>INT(AB78/60)</f>
        <v>#VALUE!</v>
      </c>
      <c r="I78" s="11"/>
      <c r="J78" s="11" t="e">
        <f>(AB78/60-H78)*60</f>
        <v>#VALUE!</v>
      </c>
      <c r="K78" s="10" t="e">
        <f>(Z78-AB78)*60</f>
        <v>#VALUE!</v>
      </c>
      <c r="L78" s="3"/>
      <c r="M78" s="3"/>
      <c r="N78" s="3"/>
      <c r="O78" s="7" t="e">
        <f t="shared" si="12"/>
        <v>#VALUE!</v>
      </c>
      <c r="P78" s="11" t="e">
        <f>HOUR(O78)</f>
        <v>#VALUE!</v>
      </c>
      <c r="Q78" s="11" t="e">
        <f>P78*3600</f>
        <v>#VALUE!</v>
      </c>
      <c r="R78" s="11" t="e">
        <f>MINUTE(O78)</f>
        <v>#VALUE!</v>
      </c>
      <c r="S78" s="11" t="e">
        <f>R78*60</f>
        <v>#VALUE!</v>
      </c>
      <c r="T78" s="11" t="e">
        <f>SECOND(O78)</f>
        <v>#VALUE!</v>
      </c>
      <c r="U78" s="11" t="e">
        <f>T78+S78+Q78</f>
        <v>#VALUE!</v>
      </c>
      <c r="V78" s="5" t="s">
        <v>12</v>
      </c>
      <c r="W78" s="3"/>
      <c r="X78" s="3"/>
      <c r="Y78" s="10" t="e">
        <f>U78-(D78*C$9)</f>
        <v>#VALUE!</v>
      </c>
      <c r="Z78" s="11" t="e">
        <f>Y78/60</f>
        <v>#VALUE!</v>
      </c>
      <c r="AA78" s="3"/>
      <c r="AB78" s="11" t="e">
        <f>INT(Z78)</f>
        <v>#VALUE!</v>
      </c>
    </row>
    <row r="79" spans="1:28" ht="13.9" customHeight="1" x14ac:dyDescent="0.2">
      <c r="A79" s="9">
        <v>9</v>
      </c>
      <c r="B79" s="5" t="e">
        <f>#REF!</f>
        <v>#REF!</v>
      </c>
      <c r="C79" s="11">
        <v>13</v>
      </c>
      <c r="D79" s="6" t="e">
        <f>#REF!</f>
        <v>#REF!</v>
      </c>
      <c r="E79" s="5" t="s">
        <v>17</v>
      </c>
      <c r="F79" s="7"/>
      <c r="G79" s="10" t="e">
        <f>Y79</f>
        <v>#VALUE!</v>
      </c>
      <c r="H79" s="11" t="e">
        <f>INT(AB79/60)</f>
        <v>#VALUE!</v>
      </c>
      <c r="I79" s="11"/>
      <c r="J79" s="11" t="e">
        <f>(AB79/60-H79)*60</f>
        <v>#VALUE!</v>
      </c>
      <c r="K79" s="10" t="e">
        <f>(Z79-AB79)*60</f>
        <v>#VALUE!</v>
      </c>
      <c r="L79" s="3"/>
      <c r="M79" s="3"/>
      <c r="N79" s="3"/>
      <c r="O79" s="7" t="e">
        <f t="shared" si="12"/>
        <v>#VALUE!</v>
      </c>
      <c r="P79" s="11" t="e">
        <f>HOUR(O79)</f>
        <v>#VALUE!</v>
      </c>
      <c r="Q79" s="11" t="e">
        <f>P79*3600</f>
        <v>#VALUE!</v>
      </c>
      <c r="R79" s="11" t="e">
        <f>MINUTE(O79)</f>
        <v>#VALUE!</v>
      </c>
      <c r="S79" s="11" t="e">
        <f>R79*60</f>
        <v>#VALUE!</v>
      </c>
      <c r="T79" s="11" t="e">
        <f>SECOND(O79)</f>
        <v>#VALUE!</v>
      </c>
      <c r="U79" s="11" t="e">
        <f>T79+S79+Q79</f>
        <v>#VALUE!</v>
      </c>
      <c r="V79" s="5" t="s">
        <v>12</v>
      </c>
      <c r="W79" s="3"/>
      <c r="X79" s="3"/>
      <c r="Y79" s="10" t="e">
        <f>U79-(D79*C$9)</f>
        <v>#VALUE!</v>
      </c>
      <c r="Z79" s="11" t="e">
        <f>Y79/60</f>
        <v>#VALUE!</v>
      </c>
      <c r="AA79" s="3"/>
      <c r="AB79" s="11" t="e">
        <f>INT(Z79)</f>
        <v>#VALUE!</v>
      </c>
    </row>
    <row r="80" spans="1:28" ht="13.9" customHeight="1" x14ac:dyDescent="0.2">
      <c r="A80" s="2"/>
      <c r="B80" s="3"/>
      <c r="C80" s="3"/>
      <c r="D80" s="6"/>
      <c r="E80" s="7"/>
      <c r="F80" s="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9" customHeight="1" x14ac:dyDescent="0.2">
      <c r="A81" s="2"/>
      <c r="B81" s="3"/>
      <c r="C81" s="3"/>
      <c r="D81" s="6"/>
      <c r="E81" s="7"/>
      <c r="F81" s="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9" customHeight="1" x14ac:dyDescent="0.2">
      <c r="A82" s="2"/>
      <c r="B82" s="3"/>
      <c r="C82" s="3"/>
      <c r="D82" s="6"/>
      <c r="E82" s="7"/>
      <c r="F82" s="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9" customHeight="1" x14ac:dyDescent="0.2">
      <c r="A83" s="2"/>
      <c r="B83" s="3"/>
      <c r="C83" s="3"/>
      <c r="D83" s="6"/>
      <c r="E83" s="7"/>
      <c r="F83" s="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9" customHeight="1" x14ac:dyDescent="0.2">
      <c r="A84" s="2"/>
      <c r="B84" s="3"/>
      <c r="C84" s="3"/>
      <c r="D84" s="6"/>
      <c r="E84" s="7"/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9" customHeight="1" x14ac:dyDescent="0.2">
      <c r="A85" s="2"/>
      <c r="B85" s="3"/>
      <c r="C85" s="3"/>
      <c r="D85" s="6"/>
      <c r="E85" s="7"/>
      <c r="F85" s="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9" customHeight="1" x14ac:dyDescent="0.2">
      <c r="A86" s="2"/>
      <c r="B86" s="3"/>
      <c r="C86" s="3"/>
      <c r="D86" s="6"/>
      <c r="E86" s="7"/>
      <c r="F86" s="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9" customHeight="1" x14ac:dyDescent="0.2">
      <c r="A87" s="2"/>
      <c r="B87" s="3"/>
      <c r="C87" s="3"/>
      <c r="D87" s="6"/>
      <c r="E87" s="7"/>
      <c r="F87" s="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3.9" customHeight="1" x14ac:dyDescent="0.2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3.9" customHeight="1" x14ac:dyDescent="0.2">
      <c r="A89" s="2"/>
      <c r="B89" s="5" t="s">
        <v>26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3.9" customHeight="1" x14ac:dyDescent="0.2">
      <c r="A90" s="2"/>
      <c r="B90" s="4" t="s">
        <v>27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3.9" customHeight="1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3.9" customHeight="1" x14ac:dyDescent="0.2">
      <c r="A92" s="2"/>
      <c r="B92" s="3"/>
      <c r="C92" s="8" t="s">
        <v>28</v>
      </c>
      <c r="D92" s="8" t="s">
        <v>29</v>
      </c>
      <c r="E92" s="8" t="s">
        <v>30</v>
      </c>
      <c r="F92" s="9"/>
      <c r="G92" s="8" t="s">
        <v>31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3.9" customHeight="1" x14ac:dyDescent="0.2">
      <c r="A93" s="2"/>
      <c r="B93" s="5" t="s">
        <v>14</v>
      </c>
      <c r="C93" s="9">
        <v>2</v>
      </c>
      <c r="D93" s="9">
        <v>1</v>
      </c>
      <c r="E93" s="9">
        <v>1</v>
      </c>
      <c r="F93" s="9"/>
      <c r="G93" s="9">
        <f t="shared" ref="G93:G105" si="22">E93+D93+C93</f>
        <v>4</v>
      </c>
      <c r="H93" s="13"/>
      <c r="I93" s="1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3.9" customHeight="1" x14ac:dyDescent="0.2">
      <c r="A94" s="2"/>
      <c r="B94" s="5" t="s">
        <v>13</v>
      </c>
      <c r="C94" s="9">
        <v>1</v>
      </c>
      <c r="D94" s="9">
        <v>3</v>
      </c>
      <c r="E94" s="9">
        <v>2</v>
      </c>
      <c r="F94" s="9"/>
      <c r="G94" s="9">
        <f t="shared" si="22"/>
        <v>6</v>
      </c>
      <c r="H94" s="14" t="s">
        <v>32</v>
      </c>
      <c r="I94" s="1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3.9" customHeight="1" x14ac:dyDescent="0.2">
      <c r="A95" s="2"/>
      <c r="B95" s="5" t="s">
        <v>22</v>
      </c>
      <c r="C95" s="9">
        <v>3</v>
      </c>
      <c r="D95" s="9">
        <v>2</v>
      </c>
      <c r="E95" s="9">
        <v>3</v>
      </c>
      <c r="F95" s="9"/>
      <c r="G95" s="9">
        <f t="shared" si="22"/>
        <v>8</v>
      </c>
      <c r="H95" s="14" t="s">
        <v>32</v>
      </c>
      <c r="I95" s="1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3.9" customHeight="1" x14ac:dyDescent="0.2">
      <c r="A96" s="2"/>
      <c r="B96" s="5" t="s">
        <v>23</v>
      </c>
      <c r="C96" s="9">
        <v>4</v>
      </c>
      <c r="D96" s="9">
        <v>4</v>
      </c>
      <c r="E96" s="9">
        <v>6</v>
      </c>
      <c r="F96" s="9"/>
      <c r="G96" s="9">
        <f t="shared" si="22"/>
        <v>14</v>
      </c>
      <c r="H96" s="14" t="s">
        <v>32</v>
      </c>
      <c r="I96" s="1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3.9" customHeight="1" x14ac:dyDescent="0.2">
      <c r="A97" s="2"/>
      <c r="B97" s="5" t="e">
        <f>#VALUE!</f>
        <v>#VALUE!</v>
      </c>
      <c r="C97" s="9">
        <v>6</v>
      </c>
      <c r="D97" s="9">
        <v>6</v>
      </c>
      <c r="E97" s="9">
        <v>5</v>
      </c>
      <c r="F97" s="9"/>
      <c r="G97" s="9">
        <f t="shared" si="22"/>
        <v>17</v>
      </c>
      <c r="H97" s="14" t="s">
        <v>32</v>
      </c>
      <c r="I97" s="1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3.9" customHeight="1" x14ac:dyDescent="0.2">
      <c r="A98" s="2"/>
      <c r="B98" s="5" t="s">
        <v>18</v>
      </c>
      <c r="C98" s="9">
        <v>7</v>
      </c>
      <c r="D98" s="9">
        <v>5</v>
      </c>
      <c r="E98" s="9">
        <v>7</v>
      </c>
      <c r="F98" s="9"/>
      <c r="G98" s="9">
        <f t="shared" si="22"/>
        <v>19</v>
      </c>
      <c r="H98" s="14" t="s">
        <v>32</v>
      </c>
      <c r="I98" s="1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3.9" customHeight="1" x14ac:dyDescent="0.2">
      <c r="A99" s="2"/>
      <c r="B99" s="5" t="s">
        <v>15</v>
      </c>
      <c r="C99" s="9">
        <v>13</v>
      </c>
      <c r="D99" s="9">
        <v>7</v>
      </c>
      <c r="E99" s="9">
        <v>4</v>
      </c>
      <c r="F99" s="9"/>
      <c r="G99" s="9">
        <f t="shared" si="22"/>
        <v>24</v>
      </c>
      <c r="H99" s="14" t="s">
        <v>32</v>
      </c>
      <c r="I99" s="1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3.9" customHeight="1" x14ac:dyDescent="0.2">
      <c r="A100" s="2"/>
      <c r="B100" s="5" t="s">
        <v>16</v>
      </c>
      <c r="C100" s="9">
        <v>5</v>
      </c>
      <c r="D100" s="9">
        <v>13</v>
      </c>
      <c r="E100" s="9">
        <v>13</v>
      </c>
      <c r="F100" s="9"/>
      <c r="G100" s="9">
        <f t="shared" si="22"/>
        <v>31</v>
      </c>
      <c r="H100" s="14" t="s">
        <v>32</v>
      </c>
      <c r="I100" s="1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3.9" customHeight="1" x14ac:dyDescent="0.2">
      <c r="A101" s="2"/>
      <c r="B101" s="10"/>
      <c r="C101" s="9">
        <v>13</v>
      </c>
      <c r="D101" s="9">
        <v>13</v>
      </c>
      <c r="E101" s="9">
        <v>8</v>
      </c>
      <c r="F101" s="9"/>
      <c r="G101" s="9">
        <f t="shared" si="22"/>
        <v>34</v>
      </c>
      <c r="H101" s="14" t="s">
        <v>32</v>
      </c>
      <c r="I101" s="1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3.9" customHeight="1" x14ac:dyDescent="0.2">
      <c r="A102" s="2"/>
      <c r="B102" s="5" t="s">
        <v>25</v>
      </c>
      <c r="C102" s="9">
        <v>13</v>
      </c>
      <c r="D102" s="9">
        <v>13</v>
      </c>
      <c r="E102" s="9">
        <v>13</v>
      </c>
      <c r="F102" s="9"/>
      <c r="G102" s="9">
        <f t="shared" si="22"/>
        <v>39</v>
      </c>
      <c r="H102" s="14" t="s">
        <v>32</v>
      </c>
      <c r="I102" s="1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3.9" customHeight="1" x14ac:dyDescent="0.2">
      <c r="A103" s="2"/>
      <c r="B103" s="5" t="e">
        <f>#VALUE!</f>
        <v>#VALUE!</v>
      </c>
      <c r="C103" s="9">
        <v>13</v>
      </c>
      <c r="D103" s="9">
        <v>13</v>
      </c>
      <c r="E103" s="9">
        <v>13</v>
      </c>
      <c r="F103" s="9"/>
      <c r="G103" s="9">
        <f t="shared" si="22"/>
        <v>39</v>
      </c>
      <c r="H103" s="14" t="s">
        <v>32</v>
      </c>
      <c r="I103" s="1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3.9" customHeight="1" x14ac:dyDescent="0.2">
      <c r="A104" s="2"/>
      <c r="B104" s="5" t="s">
        <v>33</v>
      </c>
      <c r="C104" s="9">
        <v>13</v>
      </c>
      <c r="D104" s="9">
        <v>13</v>
      </c>
      <c r="E104" s="9">
        <v>13</v>
      </c>
      <c r="F104" s="9"/>
      <c r="G104" s="9">
        <f t="shared" si="22"/>
        <v>39</v>
      </c>
      <c r="H104" s="14" t="s">
        <v>32</v>
      </c>
      <c r="I104" s="1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3.9" customHeight="1" x14ac:dyDescent="0.2">
      <c r="A105" s="2"/>
      <c r="B105" s="5" t="s">
        <v>24</v>
      </c>
      <c r="C105" s="9">
        <v>13</v>
      </c>
      <c r="D105" s="9">
        <v>13</v>
      </c>
      <c r="E105" s="9">
        <v>13</v>
      </c>
      <c r="F105" s="9"/>
      <c r="G105" s="9">
        <f t="shared" si="22"/>
        <v>39</v>
      </c>
      <c r="H105" s="14" t="s">
        <v>32</v>
      </c>
      <c r="I105" s="1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3.9" customHeight="1" x14ac:dyDescent="0.2">
      <c r="A106" s="2"/>
      <c r="B106" s="4" t="s">
        <v>32</v>
      </c>
      <c r="C106" s="3"/>
      <c r="D106" s="3"/>
      <c r="E106" s="3"/>
      <c r="F106" s="3"/>
      <c r="G106" s="3"/>
      <c r="H106" s="9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</sheetData>
  <sortState ref="A15:P17">
    <sortCondition ref="G15:G17"/>
  </sortState>
  <mergeCells count="2">
    <mergeCell ref="E13:F13"/>
    <mergeCell ref="G13:J13"/>
  </mergeCells>
  <pageMargins left="0.70866099999999999" right="0.70866099999999999" top="0.748031" bottom="0.748031" header="0.51181100000000002" footer="0.51181100000000002"/>
  <pageSetup scale="79" orientation="landscape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topLeftCell="C7" zoomScale="130" zoomScaleNormal="130" zoomScalePageLayoutView="120" workbookViewId="0">
      <selection activeCell="K7" sqref="K7"/>
    </sheetView>
  </sheetViews>
  <sheetFormatPr defaultColWidth="8.7109375" defaultRowHeight="12" customHeight="1" x14ac:dyDescent="0.2"/>
  <cols>
    <col min="1" max="1" width="10.7109375" style="1" customWidth="1"/>
    <col min="2" max="2" width="27.42578125" style="1" customWidth="1"/>
    <col min="3" max="3" width="20.140625" style="1" customWidth="1"/>
    <col min="4" max="4" width="8.7109375" style="1" customWidth="1"/>
    <col min="5" max="5" width="11.28515625" style="1" customWidth="1"/>
    <col min="6" max="6" width="12.7109375" style="1" customWidth="1"/>
    <col min="7" max="7" width="8.7109375" style="1" customWidth="1"/>
    <col min="8" max="9" width="9" style="1" customWidth="1"/>
    <col min="10" max="10" width="10.7109375" style="1" customWidth="1"/>
    <col min="11" max="11" width="6.7109375" style="1" customWidth="1"/>
    <col min="12" max="12" width="9.140625" style="1" bestFit="1" customWidth="1"/>
    <col min="13" max="13" width="9.7109375" style="1" bestFit="1" customWidth="1"/>
    <col min="14" max="14" width="8.7109375" style="1"/>
    <col min="15" max="15" width="10.28515625" style="1" bestFit="1" customWidth="1"/>
    <col min="16" max="21" width="9" style="1" bestFit="1" customWidth="1"/>
    <col min="22" max="24" width="8.7109375" style="1"/>
    <col min="25" max="26" width="9" style="1" bestFit="1" customWidth="1"/>
    <col min="27" max="27" width="8.7109375" style="1"/>
    <col min="28" max="28" width="9" style="1" bestFit="1" customWidth="1"/>
    <col min="29" max="16384" width="8.7109375" style="1"/>
  </cols>
  <sheetData>
    <row r="1" spans="1:28" ht="13.9" customHeight="1" thickBot="1" x14ac:dyDescent="0.25">
      <c r="A1" s="32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8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9" customHeight="1" x14ac:dyDescent="0.25">
      <c r="A2" s="32"/>
      <c r="B2" s="29" t="s">
        <v>42</v>
      </c>
      <c r="C2" s="53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18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 x14ac:dyDescent="0.25">
      <c r="A3" s="32"/>
      <c r="B3" s="57" t="s">
        <v>43</v>
      </c>
      <c r="C3" s="31"/>
      <c r="D3" s="35"/>
      <c r="E3" s="36"/>
      <c r="F3" s="3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8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 customHeight="1" x14ac:dyDescent="0.25">
      <c r="A4" s="32"/>
      <c r="B4" s="30" t="s">
        <v>44</v>
      </c>
      <c r="C4" s="31"/>
      <c r="D4" s="35"/>
      <c r="E4" s="35"/>
      <c r="F4" s="3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18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3.9" customHeight="1" thickBot="1" x14ac:dyDescent="0.25">
      <c r="A5" s="32"/>
      <c r="B5" s="54" t="s">
        <v>45</v>
      </c>
      <c r="C5" s="55"/>
      <c r="D5" s="36"/>
      <c r="E5" s="36"/>
      <c r="F5" s="3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18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3.9" customHeight="1" x14ac:dyDescent="0.2">
      <c r="A6" s="32"/>
      <c r="B6" s="36"/>
      <c r="C6" s="36"/>
      <c r="D6" s="36"/>
      <c r="E6" s="36"/>
      <c r="F6" s="3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18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3.9" customHeight="1" x14ac:dyDescent="0.2">
      <c r="A7" s="32"/>
      <c r="B7" s="36" t="s">
        <v>0</v>
      </c>
      <c r="C7" s="37">
        <v>43708</v>
      </c>
      <c r="D7" s="36"/>
      <c r="E7" s="36"/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8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3.9" customHeight="1" x14ac:dyDescent="0.2">
      <c r="A8" s="32"/>
      <c r="B8" s="36"/>
      <c r="C8" s="36"/>
      <c r="D8" s="36"/>
      <c r="E8" s="36"/>
      <c r="F8" s="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8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3.9" customHeight="1" x14ac:dyDescent="0.2">
      <c r="A9" s="32"/>
      <c r="B9" s="36" t="s">
        <v>1</v>
      </c>
      <c r="C9" s="38">
        <v>25</v>
      </c>
      <c r="D9" s="36"/>
      <c r="E9" s="36" t="s">
        <v>37</v>
      </c>
      <c r="F9" s="3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8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3.9" customHeight="1" x14ac:dyDescent="0.2">
      <c r="A10" s="32"/>
      <c r="B10" s="36" t="s">
        <v>2</v>
      </c>
      <c r="C10" s="39">
        <v>0.375</v>
      </c>
      <c r="D10" s="36"/>
      <c r="E10" s="36" t="s">
        <v>38</v>
      </c>
      <c r="F10" s="3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8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.9" customHeight="1" x14ac:dyDescent="0.2">
      <c r="A11" s="32"/>
      <c r="B11" s="27"/>
      <c r="C11" s="2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8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6.149999999999999" hidden="1" customHeight="1" x14ac:dyDescent="0.25">
      <c r="A12" s="32"/>
      <c r="B12" s="40" t="s">
        <v>3</v>
      </c>
      <c r="C12" s="25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8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3.9" customHeight="1" x14ac:dyDescent="0.2">
      <c r="A13" s="56" t="s">
        <v>39</v>
      </c>
      <c r="B13" s="42" t="s">
        <v>41</v>
      </c>
      <c r="C13" s="43"/>
      <c r="D13" s="43"/>
      <c r="E13" s="122" t="s">
        <v>4</v>
      </c>
      <c r="F13" s="123"/>
      <c r="G13" s="122" t="s">
        <v>5</v>
      </c>
      <c r="H13" s="123"/>
      <c r="I13" s="123"/>
      <c r="J13" s="123"/>
      <c r="K13" s="27"/>
      <c r="L13" s="27"/>
      <c r="M13" s="27"/>
      <c r="N13" s="27"/>
      <c r="O13" s="44" t="s">
        <v>40</v>
      </c>
      <c r="P13" s="27"/>
      <c r="Q13" s="27"/>
      <c r="R13" s="18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3.9" customHeight="1" x14ac:dyDescent="0.2">
      <c r="A14" s="45"/>
      <c r="B14" s="27"/>
      <c r="C14" s="46" t="s">
        <v>6</v>
      </c>
      <c r="D14" s="47" t="s">
        <v>35</v>
      </c>
      <c r="E14" s="46" t="s">
        <v>7</v>
      </c>
      <c r="F14" s="46" t="s">
        <v>8</v>
      </c>
      <c r="G14" s="48" t="s">
        <v>9</v>
      </c>
      <c r="H14" s="49" t="s">
        <v>36</v>
      </c>
      <c r="I14" s="49"/>
      <c r="J14" s="50" t="s">
        <v>10</v>
      </c>
      <c r="K14" s="27"/>
      <c r="L14" s="48" t="s">
        <v>11</v>
      </c>
      <c r="M14" s="51"/>
      <c r="N14" s="27"/>
      <c r="O14" s="52"/>
      <c r="P14" s="28"/>
      <c r="Q14" s="28"/>
      <c r="R14" s="34"/>
      <c r="S14" s="11"/>
      <c r="T14" s="11"/>
      <c r="U14" s="11"/>
      <c r="V14" s="5"/>
      <c r="W14" s="3"/>
      <c r="X14" s="3"/>
      <c r="Y14" s="10"/>
      <c r="Z14" s="11"/>
      <c r="AA14" s="3"/>
      <c r="AB14" s="11"/>
    </row>
    <row r="15" spans="1:28" ht="13.9" customHeight="1" x14ac:dyDescent="0.25">
      <c r="A15" s="73" t="s">
        <v>63</v>
      </c>
      <c r="B15" s="101" t="s">
        <v>58</v>
      </c>
      <c r="C15" s="102" t="s">
        <v>60</v>
      </c>
      <c r="D15" s="103">
        <v>622.4</v>
      </c>
      <c r="E15" s="104">
        <v>0.78917824074074072</v>
      </c>
      <c r="F15" s="105">
        <f t="shared" ref="F15:F22" si="0">($E15-$C$10)*86400</f>
        <v>35785</v>
      </c>
      <c r="G15" s="105">
        <f t="shared" ref="G15:G22" si="1">F15-($D15*$C$9)</f>
        <v>20225</v>
      </c>
      <c r="H15" s="105">
        <f t="shared" ref="H15:H22" si="2">G15-$G$15</f>
        <v>0</v>
      </c>
      <c r="I15" s="106">
        <f t="shared" ref="I15:I22" si="3">H15/86400</f>
        <v>0</v>
      </c>
      <c r="J15" s="107">
        <f t="shared" ref="J15:J22" si="4">H15/3600/24</f>
        <v>0</v>
      </c>
      <c r="K15" s="108"/>
      <c r="L15" s="108">
        <v>1</v>
      </c>
      <c r="M15" s="109">
        <f t="shared" ref="M15:M22" si="5">F15/$C$9</f>
        <v>1431.4</v>
      </c>
      <c r="N15" s="108"/>
      <c r="O15" s="110">
        <f t="shared" ref="O15:O22" si="6">3600/M15</f>
        <v>2.5150202598854268</v>
      </c>
      <c r="P15" s="111"/>
      <c r="Q15" s="28"/>
      <c r="R15" s="34"/>
      <c r="S15" s="11"/>
      <c r="T15" s="3"/>
      <c r="U15" s="3"/>
      <c r="V15" s="3"/>
      <c r="W15" s="3"/>
      <c r="X15" s="3"/>
      <c r="Y15" s="5"/>
      <c r="Z15" s="3"/>
      <c r="AA15" s="3"/>
      <c r="AB15" s="5"/>
    </row>
    <row r="16" spans="1:28" ht="13.9" customHeight="1" x14ac:dyDescent="0.25">
      <c r="A16" s="61" t="s">
        <v>68</v>
      </c>
      <c r="B16" s="101" t="s">
        <v>65</v>
      </c>
      <c r="C16" s="102" t="s">
        <v>60</v>
      </c>
      <c r="D16" s="103">
        <v>724.6</v>
      </c>
      <c r="E16" s="112">
        <v>0.81106481481481485</v>
      </c>
      <c r="F16" s="113">
        <f t="shared" si="0"/>
        <v>37676</v>
      </c>
      <c r="G16" s="105">
        <f t="shared" si="1"/>
        <v>19561</v>
      </c>
      <c r="H16" s="105">
        <f t="shared" si="2"/>
        <v>-664</v>
      </c>
      <c r="I16" s="106">
        <f t="shared" si="3"/>
        <v>-7.6851851851851855E-3</v>
      </c>
      <c r="J16" s="107">
        <f t="shared" si="4"/>
        <v>-7.6851851851851847E-3</v>
      </c>
      <c r="K16" s="108"/>
      <c r="L16" s="108">
        <v>2</v>
      </c>
      <c r="M16" s="109">
        <f t="shared" si="5"/>
        <v>1507.04</v>
      </c>
      <c r="N16" s="114"/>
      <c r="O16" s="110">
        <f t="shared" si="6"/>
        <v>2.3887886187493366</v>
      </c>
      <c r="P16" s="115"/>
      <c r="Q16" s="28"/>
      <c r="R16" s="34"/>
      <c r="S16" s="11"/>
      <c r="T16" s="11"/>
      <c r="U16" s="11"/>
      <c r="V16" s="5"/>
      <c r="W16" s="3"/>
      <c r="X16" s="3"/>
      <c r="Y16" s="10"/>
      <c r="Z16" s="10"/>
      <c r="AA16" s="3"/>
      <c r="AB16" s="11"/>
    </row>
    <row r="17" spans="1:28" ht="13.9" customHeight="1" x14ac:dyDescent="0.25">
      <c r="A17" s="61" t="s">
        <v>73</v>
      </c>
      <c r="B17" s="101" t="s">
        <v>70</v>
      </c>
      <c r="C17" s="102" t="s">
        <v>60</v>
      </c>
      <c r="D17" s="103">
        <v>500.1</v>
      </c>
      <c r="E17" s="104">
        <v>0.81251157407407415</v>
      </c>
      <c r="F17" s="105">
        <f t="shared" si="0"/>
        <v>37801.000000000007</v>
      </c>
      <c r="G17" s="105">
        <f t="shared" si="1"/>
        <v>25298.500000000007</v>
      </c>
      <c r="H17" s="105">
        <f t="shared" si="2"/>
        <v>5073.5000000000073</v>
      </c>
      <c r="I17" s="106">
        <f t="shared" si="3"/>
        <v>5.8721064814814899E-2</v>
      </c>
      <c r="J17" s="107">
        <f t="shared" si="4"/>
        <v>5.8721064814814899E-2</v>
      </c>
      <c r="K17" s="108"/>
      <c r="L17" s="108">
        <v>3</v>
      </c>
      <c r="M17" s="109">
        <f t="shared" si="5"/>
        <v>1512.0400000000002</v>
      </c>
      <c r="N17" s="108"/>
      <c r="O17" s="110">
        <f t="shared" si="6"/>
        <v>2.3808893944604637</v>
      </c>
      <c r="P17" s="111"/>
      <c r="Q17" s="28"/>
      <c r="R17" s="34"/>
      <c r="S17" s="11"/>
      <c r="T17" s="11"/>
      <c r="U17" s="11"/>
      <c r="V17" s="5"/>
      <c r="W17" s="3"/>
      <c r="X17" s="3"/>
      <c r="Y17" s="10"/>
      <c r="Z17" s="10"/>
      <c r="AA17" s="3"/>
      <c r="AB17" s="11"/>
    </row>
    <row r="18" spans="1:28" ht="13.9" customHeight="1" x14ac:dyDescent="0.25">
      <c r="A18" s="61"/>
      <c r="B18" s="61"/>
      <c r="C18" s="99"/>
      <c r="D18" s="62"/>
      <c r="E18" s="86"/>
      <c r="F18" s="78"/>
      <c r="G18" s="78"/>
      <c r="H18" s="78"/>
      <c r="I18" s="79"/>
      <c r="J18" s="80"/>
      <c r="K18" s="81"/>
      <c r="L18" s="81"/>
      <c r="M18" s="82"/>
      <c r="N18" s="81"/>
      <c r="O18" s="84"/>
      <c r="P18" s="87"/>
      <c r="Q18" s="28"/>
      <c r="R18" s="34"/>
      <c r="S18" s="11"/>
      <c r="T18" s="11"/>
      <c r="U18" s="11"/>
      <c r="V18" s="5"/>
      <c r="W18" s="3"/>
      <c r="X18" s="3"/>
      <c r="Y18" s="10"/>
      <c r="Z18" s="10"/>
      <c r="AA18" s="3"/>
      <c r="AB18" s="11"/>
    </row>
    <row r="19" spans="1:28" ht="13.9" customHeight="1" x14ac:dyDescent="0.25">
      <c r="A19" s="61" t="s">
        <v>82</v>
      </c>
      <c r="B19" s="61" t="s">
        <v>79</v>
      </c>
      <c r="C19" s="100" t="s">
        <v>77</v>
      </c>
      <c r="D19" s="88"/>
      <c r="E19" s="86">
        <v>0.81452546296296291</v>
      </c>
      <c r="F19" s="78">
        <f t="shared" si="0"/>
        <v>37974.999999999993</v>
      </c>
      <c r="G19" s="78">
        <f t="shared" si="1"/>
        <v>37974.999999999993</v>
      </c>
      <c r="H19" s="78">
        <f t="shared" si="2"/>
        <v>17749.999999999993</v>
      </c>
      <c r="I19" s="79">
        <f t="shared" si="3"/>
        <v>0.20543981481481474</v>
      </c>
      <c r="J19" s="80">
        <f t="shared" si="4"/>
        <v>0.20543981481481474</v>
      </c>
      <c r="K19" s="81"/>
      <c r="L19" s="81">
        <v>5</v>
      </c>
      <c r="M19" s="82">
        <f t="shared" si="5"/>
        <v>1518.9999999999998</v>
      </c>
      <c r="N19" s="83"/>
      <c r="O19" s="84">
        <f t="shared" si="6"/>
        <v>2.3699802501645824</v>
      </c>
      <c r="P19" s="85"/>
      <c r="Q19" s="27"/>
      <c r="R19" s="18"/>
      <c r="S19" s="3"/>
      <c r="T19" s="11"/>
      <c r="U19" s="11"/>
      <c r="V19" s="5"/>
      <c r="W19" s="3"/>
      <c r="X19" s="3"/>
      <c r="Y19" s="10"/>
      <c r="Z19" s="10"/>
      <c r="AA19" s="3"/>
      <c r="AB19" s="11"/>
    </row>
    <row r="20" spans="1:28" ht="13.9" customHeight="1" x14ac:dyDescent="0.2">
      <c r="A20" s="89"/>
      <c r="B20" s="64" t="s">
        <v>75</v>
      </c>
      <c r="C20" s="100" t="s">
        <v>77</v>
      </c>
      <c r="D20" s="91"/>
      <c r="E20" s="76">
        <v>0.82396990740740739</v>
      </c>
      <c r="F20" s="77">
        <f t="shared" si="0"/>
        <v>38791</v>
      </c>
      <c r="G20" s="78">
        <f t="shared" si="1"/>
        <v>38791</v>
      </c>
      <c r="H20" s="78">
        <f t="shared" si="2"/>
        <v>18566</v>
      </c>
      <c r="I20" s="79">
        <f t="shared" si="3"/>
        <v>0.21488425925925925</v>
      </c>
      <c r="J20" s="80">
        <f t="shared" si="4"/>
        <v>0.21488425925925925</v>
      </c>
      <c r="K20" s="81"/>
      <c r="L20" s="81">
        <v>4</v>
      </c>
      <c r="M20" s="82">
        <f t="shared" si="5"/>
        <v>1551.64</v>
      </c>
      <c r="N20" s="81"/>
      <c r="O20" s="84">
        <f t="shared" si="6"/>
        <v>2.3201258023768396</v>
      </c>
      <c r="P20" s="87"/>
      <c r="Q20" s="28"/>
      <c r="R20" s="34"/>
      <c r="S20" s="11"/>
      <c r="T20" s="11"/>
      <c r="U20" s="11"/>
      <c r="V20" s="5"/>
      <c r="W20" s="3"/>
      <c r="X20" s="3"/>
      <c r="Y20" s="10"/>
      <c r="Z20" s="10"/>
      <c r="AA20" s="3"/>
      <c r="AB20" s="11"/>
    </row>
    <row r="21" spans="1:28" ht="13.9" customHeight="1" x14ac:dyDescent="0.25">
      <c r="A21" s="92"/>
      <c r="B21" s="61" t="s">
        <v>86</v>
      </c>
      <c r="C21" s="100" t="s">
        <v>77</v>
      </c>
      <c r="D21" s="88"/>
      <c r="E21" s="86">
        <v>0.8340277777777777</v>
      </c>
      <c r="F21" s="78">
        <f t="shared" si="0"/>
        <v>39659.999999999993</v>
      </c>
      <c r="G21" s="78">
        <f t="shared" si="1"/>
        <v>39659.999999999993</v>
      </c>
      <c r="H21" s="78">
        <f t="shared" si="2"/>
        <v>19434.999999999993</v>
      </c>
      <c r="I21" s="79">
        <f t="shared" si="3"/>
        <v>0.22494212962962953</v>
      </c>
      <c r="J21" s="80">
        <f t="shared" si="4"/>
        <v>0.22494212962962956</v>
      </c>
      <c r="K21" s="81"/>
      <c r="L21" s="81">
        <v>6</v>
      </c>
      <c r="M21" s="82">
        <f t="shared" si="5"/>
        <v>1586.3999999999996</v>
      </c>
      <c r="N21" s="81"/>
      <c r="O21" s="84">
        <f t="shared" si="6"/>
        <v>2.2692889561270806</v>
      </c>
      <c r="P21" s="81"/>
      <c r="Q21" s="28"/>
      <c r="R21" s="34"/>
      <c r="S21" s="11"/>
      <c r="T21" s="11"/>
      <c r="U21" s="11"/>
      <c r="V21" s="5"/>
      <c r="W21" s="3"/>
      <c r="X21" s="3"/>
      <c r="Y21" s="10"/>
      <c r="Z21" s="10"/>
      <c r="AA21" s="3"/>
      <c r="AB21" s="11"/>
    </row>
    <row r="22" spans="1:28" ht="13.9" customHeight="1" x14ac:dyDescent="0.25">
      <c r="A22" s="89"/>
      <c r="B22" s="61" t="s">
        <v>90</v>
      </c>
      <c r="C22" s="100" t="s">
        <v>77</v>
      </c>
      <c r="D22" s="91"/>
      <c r="E22" s="93"/>
      <c r="F22" s="77">
        <f t="shared" si="0"/>
        <v>-32400</v>
      </c>
      <c r="G22" s="77">
        <f t="shared" si="1"/>
        <v>-32400</v>
      </c>
      <c r="H22" s="78">
        <f t="shared" si="2"/>
        <v>-52625</v>
      </c>
      <c r="I22" s="79">
        <f t="shared" si="3"/>
        <v>-0.60908564814814814</v>
      </c>
      <c r="J22" s="80">
        <f t="shared" si="4"/>
        <v>-0.60908564814814814</v>
      </c>
      <c r="K22" s="81"/>
      <c r="L22" s="83">
        <v>8</v>
      </c>
      <c r="M22" s="82">
        <f t="shared" si="5"/>
        <v>-1296</v>
      </c>
      <c r="N22" s="83"/>
      <c r="O22" s="84">
        <f t="shared" si="6"/>
        <v>-2.7777777777777777</v>
      </c>
      <c r="P22" s="85"/>
      <c r="Q22" s="28"/>
      <c r="R22" s="34"/>
      <c r="S22" s="11"/>
      <c r="T22" s="11"/>
      <c r="U22" s="11"/>
      <c r="V22" s="5"/>
      <c r="W22" s="3"/>
      <c r="X22" s="3"/>
      <c r="Y22" s="10"/>
      <c r="Z22" s="10"/>
      <c r="AA22" s="3"/>
      <c r="AB22" s="11"/>
    </row>
    <row r="23" spans="1:28" ht="13.9" customHeight="1" x14ac:dyDescent="0.25">
      <c r="A23" s="89"/>
      <c r="B23" s="61" t="s">
        <v>83</v>
      </c>
      <c r="C23" s="100" t="s">
        <v>77</v>
      </c>
      <c r="D23" s="91"/>
      <c r="E23" s="76"/>
      <c r="F23" s="77"/>
      <c r="G23" s="77"/>
      <c r="H23" s="85"/>
      <c r="I23" s="85"/>
      <c r="J23" s="76"/>
      <c r="K23" s="81"/>
      <c r="L23" s="83"/>
      <c r="M23" s="83"/>
      <c r="N23" s="83"/>
      <c r="O23" s="76"/>
      <c r="P23" s="85"/>
      <c r="Q23" s="28"/>
      <c r="R23" s="34"/>
      <c r="S23" s="11"/>
      <c r="T23" s="11"/>
      <c r="U23" s="11"/>
      <c r="V23" s="5"/>
      <c r="W23" s="3"/>
      <c r="X23" s="3"/>
      <c r="Y23" s="10"/>
      <c r="Z23" s="10"/>
      <c r="AA23" s="3"/>
      <c r="AB23" s="11"/>
    </row>
    <row r="24" spans="1:28" ht="13.9" customHeight="1" x14ac:dyDescent="0.25">
      <c r="A24" s="94"/>
      <c r="B24" s="61" t="s">
        <v>93</v>
      </c>
      <c r="C24" s="75"/>
      <c r="D24" s="91"/>
      <c r="E24" s="76" t="s">
        <v>96</v>
      </c>
      <c r="F24" s="77"/>
      <c r="G24" s="77"/>
      <c r="H24" s="85"/>
      <c r="I24" s="85"/>
      <c r="J24" s="76"/>
      <c r="K24" s="81"/>
      <c r="L24" s="83"/>
      <c r="M24" s="83"/>
      <c r="N24" s="83"/>
      <c r="O24" s="76"/>
      <c r="P24" s="85"/>
      <c r="Q24" s="28"/>
      <c r="R24" s="34"/>
      <c r="S24" s="11"/>
      <c r="T24" s="11"/>
      <c r="U24" s="11"/>
      <c r="V24" s="5"/>
      <c r="W24" s="3"/>
      <c r="X24" s="3"/>
      <c r="Y24" s="10"/>
      <c r="Z24" s="10"/>
      <c r="AA24" s="3"/>
      <c r="AB24" s="11"/>
    </row>
    <row r="25" spans="1:28" ht="13.9" customHeight="1" x14ac:dyDescent="0.25">
      <c r="A25" s="75"/>
      <c r="B25" s="61" t="s">
        <v>97</v>
      </c>
      <c r="C25" s="75"/>
      <c r="D25" s="91"/>
      <c r="E25" s="76" t="s">
        <v>96</v>
      </c>
      <c r="F25" s="77"/>
      <c r="G25" s="77"/>
      <c r="H25" s="85"/>
      <c r="I25" s="85"/>
      <c r="J25" s="76"/>
      <c r="K25" s="81"/>
      <c r="L25" s="83"/>
      <c r="M25" s="83"/>
      <c r="N25" s="83"/>
      <c r="O25" s="76"/>
      <c r="P25" s="85"/>
      <c r="Q25" s="28"/>
      <c r="R25" s="34"/>
      <c r="S25" s="11"/>
      <c r="T25" s="11"/>
      <c r="U25" s="11"/>
      <c r="V25" s="5"/>
      <c r="W25" s="3"/>
      <c r="X25" s="3"/>
      <c r="Y25" s="10"/>
      <c r="Z25" s="10"/>
      <c r="AA25" s="3"/>
      <c r="AB25" s="11"/>
    </row>
    <row r="26" spans="1:28" ht="13.9" customHeight="1" x14ac:dyDescent="0.2">
      <c r="A26" s="75"/>
      <c r="B26" s="90"/>
      <c r="C26" s="75"/>
      <c r="D26" s="91"/>
      <c r="E26" s="76"/>
      <c r="F26" s="77"/>
      <c r="G26" s="77"/>
      <c r="H26" s="85"/>
      <c r="I26" s="85"/>
      <c r="J26" s="76"/>
      <c r="K26" s="81"/>
      <c r="L26" s="83"/>
      <c r="M26" s="83"/>
      <c r="N26" s="83"/>
      <c r="O26" s="76"/>
      <c r="P26" s="85"/>
      <c r="Q26" s="28"/>
      <c r="R26" s="34"/>
      <c r="S26" s="11"/>
      <c r="T26" s="11"/>
      <c r="U26" s="11"/>
      <c r="V26" s="5"/>
      <c r="W26" s="3"/>
      <c r="X26" s="3"/>
      <c r="Y26" s="10"/>
      <c r="Z26" s="10"/>
      <c r="AA26" s="3"/>
      <c r="AB26" s="11"/>
    </row>
    <row r="27" spans="1:28" ht="13.9" customHeight="1" x14ac:dyDescent="0.2">
      <c r="A27" s="75"/>
      <c r="B27" s="90"/>
      <c r="C27" s="75"/>
      <c r="D27" s="91"/>
      <c r="E27" s="76"/>
      <c r="F27" s="77"/>
      <c r="G27" s="77"/>
      <c r="H27" s="85"/>
      <c r="I27" s="85"/>
      <c r="J27" s="76"/>
      <c r="K27" s="81"/>
      <c r="L27" s="83"/>
      <c r="M27" s="83"/>
      <c r="N27" s="83"/>
      <c r="O27" s="76"/>
      <c r="P27" s="85"/>
      <c r="Q27" s="28"/>
      <c r="R27" s="34"/>
      <c r="S27" s="11"/>
      <c r="T27" s="11"/>
      <c r="U27" s="11"/>
      <c r="V27" s="5"/>
      <c r="W27" s="3"/>
      <c r="X27" s="3"/>
      <c r="Y27" s="10"/>
      <c r="Z27" s="10"/>
      <c r="AA27" s="3"/>
      <c r="AB27" s="11"/>
    </row>
    <row r="28" spans="1:28" ht="13.9" customHeight="1" x14ac:dyDescent="0.2">
      <c r="A28" s="75"/>
      <c r="B28" s="90"/>
      <c r="C28" s="75"/>
      <c r="D28" s="95"/>
      <c r="E28" s="76"/>
      <c r="F28" s="77"/>
      <c r="G28" s="77"/>
      <c r="H28" s="85"/>
      <c r="I28" s="85"/>
      <c r="J28" s="76"/>
      <c r="K28" s="81"/>
      <c r="L28" s="83"/>
      <c r="M28" s="83"/>
      <c r="N28" s="83"/>
      <c r="O28" s="83"/>
      <c r="P28" s="83"/>
      <c r="Q28" s="27"/>
      <c r="R28" s="18"/>
      <c r="S28" s="3"/>
      <c r="T28" s="3"/>
      <c r="U28" s="3"/>
      <c r="V28" s="3"/>
      <c r="W28" s="3"/>
      <c r="X28" s="3"/>
      <c r="Y28" s="10"/>
      <c r="Z28" s="3"/>
      <c r="AA28" s="3"/>
      <c r="AB28" s="3"/>
    </row>
    <row r="29" spans="1:28" ht="13.9" customHeight="1" x14ac:dyDescent="0.2">
      <c r="A29" s="96"/>
      <c r="B29" s="81"/>
      <c r="C29" s="97"/>
      <c r="D29" s="98"/>
      <c r="E29" s="86"/>
      <c r="F29" s="86"/>
      <c r="G29" s="78"/>
      <c r="H29" s="87"/>
      <c r="I29" s="87"/>
      <c r="J29" s="87"/>
      <c r="K29" s="78"/>
      <c r="L29" s="81"/>
      <c r="M29" s="81"/>
      <c r="N29" s="81"/>
      <c r="O29" s="86"/>
      <c r="P29" s="87"/>
      <c r="Q29" s="34"/>
      <c r="R29" s="11"/>
      <c r="S29" s="11"/>
      <c r="T29" s="11"/>
      <c r="U29" s="11"/>
      <c r="V29" s="3"/>
      <c r="W29" s="3"/>
      <c r="X29" s="3"/>
      <c r="Y29" s="10"/>
      <c r="Z29" s="11"/>
      <c r="AA29" s="3"/>
      <c r="AB29" s="11"/>
    </row>
    <row r="30" spans="1:28" ht="13.9" customHeight="1" x14ac:dyDescent="0.2">
      <c r="A30" s="74"/>
      <c r="B30" s="27"/>
      <c r="C30" s="33"/>
      <c r="D30" s="24"/>
      <c r="E30" s="25"/>
      <c r="F30" s="26"/>
      <c r="G30" s="26"/>
      <c r="H30" s="28"/>
      <c r="I30" s="28"/>
      <c r="J30" s="25"/>
      <c r="K30" s="27"/>
      <c r="L30" s="27"/>
      <c r="M30" s="27"/>
      <c r="N30" s="27"/>
      <c r="O30" s="27"/>
      <c r="P30" s="27"/>
      <c r="Q30" s="27"/>
      <c r="R30" s="18"/>
      <c r="S30" s="3"/>
      <c r="T30" s="3"/>
      <c r="U30" s="3"/>
      <c r="V30" s="3"/>
      <c r="W30" s="3"/>
      <c r="X30" s="3"/>
      <c r="Y30" s="10"/>
      <c r="Z30" s="3"/>
      <c r="AA30" s="3"/>
      <c r="AB30" s="3"/>
    </row>
    <row r="31" spans="1:28" ht="13.9" customHeight="1" x14ac:dyDescent="0.2">
      <c r="A31" s="17"/>
      <c r="B31" s="27"/>
      <c r="C31" s="33"/>
      <c r="D31" s="24"/>
      <c r="E31" s="25"/>
      <c r="F31" s="26"/>
      <c r="G31" s="26"/>
      <c r="H31" s="28"/>
      <c r="I31" s="28"/>
      <c r="J31" s="25"/>
      <c r="K31" s="27"/>
      <c r="L31" s="27"/>
      <c r="M31" s="27"/>
      <c r="N31" s="27"/>
      <c r="O31" s="27"/>
      <c r="P31" s="27"/>
      <c r="Q31" s="27"/>
      <c r="R31" s="18"/>
      <c r="S31" s="3"/>
      <c r="T31" s="3"/>
      <c r="U31" s="3"/>
      <c r="V31" s="3"/>
      <c r="W31" s="3"/>
      <c r="X31" s="3"/>
      <c r="Y31" s="10"/>
      <c r="Z31" s="3"/>
      <c r="AA31" s="3"/>
      <c r="AB31" s="3"/>
    </row>
    <row r="32" spans="1:28" ht="13.9" customHeight="1" x14ac:dyDescent="0.2">
      <c r="A32" s="17"/>
      <c r="B32" s="19"/>
      <c r="C32" s="20"/>
      <c r="D32" s="19"/>
      <c r="E32" s="21"/>
      <c r="F32" s="22"/>
      <c r="G32" s="22"/>
      <c r="H32" s="23"/>
      <c r="I32" s="23"/>
      <c r="J32" s="21"/>
      <c r="K32" s="19"/>
      <c r="L32" s="19"/>
      <c r="M32" s="19"/>
      <c r="N32" s="19"/>
      <c r="O32" s="19"/>
      <c r="P32" s="19"/>
      <c r="Q32" s="19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3.9" customHeight="1" x14ac:dyDescent="0.2">
      <c r="A33" s="2"/>
      <c r="B33" s="4" t="s">
        <v>34</v>
      </c>
      <c r="C33" s="16"/>
      <c r="D33" s="3"/>
      <c r="E33" s="7"/>
      <c r="F33" s="10"/>
      <c r="G33" s="10"/>
      <c r="H33" s="11"/>
      <c r="I33" s="11"/>
      <c r="J33" s="7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3.9" customHeight="1" x14ac:dyDescent="0.2">
      <c r="A34" s="17"/>
      <c r="B34" s="3"/>
      <c r="C34" s="15"/>
      <c r="D34" s="3"/>
      <c r="E34" s="7"/>
      <c r="F34" s="10"/>
      <c r="G34" s="10"/>
      <c r="H34" s="11"/>
      <c r="I34" s="11"/>
      <c r="J34" s="7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.9" customHeight="1" x14ac:dyDescent="0.2">
      <c r="A35" s="17"/>
      <c r="B35" s="3"/>
      <c r="C35" s="15"/>
      <c r="D35" s="6"/>
      <c r="E35" s="7"/>
      <c r="F35" s="10"/>
      <c r="G35" s="10"/>
      <c r="H35" s="11"/>
      <c r="I35" s="11"/>
      <c r="J35" s="7"/>
      <c r="K35" s="10"/>
      <c r="L35" s="3"/>
      <c r="M35" s="3"/>
      <c r="N35" s="3"/>
      <c r="O35" s="7"/>
      <c r="P35" s="11"/>
      <c r="Q35" s="11"/>
      <c r="R35" s="11"/>
      <c r="S35" s="11"/>
      <c r="T35" s="11"/>
      <c r="U35" s="11"/>
      <c r="V35" s="3"/>
      <c r="W35" s="3"/>
      <c r="X35" s="3"/>
      <c r="Y35" s="10"/>
      <c r="Z35" s="11"/>
      <c r="AA35" s="3"/>
      <c r="AB35" s="11"/>
    </row>
    <row r="36" spans="1:28" ht="13.9" customHeight="1" x14ac:dyDescent="0.2">
      <c r="A36" s="17"/>
      <c r="B36" s="3"/>
      <c r="C36" s="15"/>
      <c r="D36" s="6"/>
      <c r="E36" s="7"/>
      <c r="F36" s="10"/>
      <c r="G36" s="10"/>
      <c r="H36" s="11"/>
      <c r="I36" s="11"/>
      <c r="J36" s="7"/>
      <c r="K36" s="10"/>
      <c r="L36" s="3"/>
      <c r="M36" s="3"/>
      <c r="N36" s="3"/>
      <c r="O36" s="7"/>
      <c r="P36" s="11"/>
      <c r="Q36" s="11"/>
      <c r="R36" s="11"/>
      <c r="S36" s="11"/>
      <c r="T36" s="11"/>
      <c r="U36" s="11"/>
      <c r="V36" s="3"/>
      <c r="W36" s="3"/>
      <c r="X36" s="3"/>
      <c r="Y36" s="10"/>
      <c r="Z36" s="11"/>
      <c r="AA36" s="3"/>
      <c r="AB36" s="11"/>
    </row>
    <row r="37" spans="1:28" ht="13.9" customHeight="1" x14ac:dyDescent="0.2">
      <c r="A37" s="17"/>
      <c r="B37" s="3"/>
      <c r="C37" s="15"/>
      <c r="D37" s="6"/>
      <c r="E37" s="7"/>
      <c r="F37" s="10"/>
      <c r="G37" s="10"/>
      <c r="H37" s="11"/>
      <c r="I37" s="11"/>
      <c r="J37" s="7"/>
      <c r="K37" s="10"/>
      <c r="L37" s="3"/>
      <c r="M37" s="3"/>
      <c r="N37" s="3"/>
      <c r="O37" s="7"/>
      <c r="P37" s="11"/>
      <c r="Q37" s="11"/>
      <c r="R37" s="11"/>
      <c r="S37" s="11"/>
      <c r="T37" s="11"/>
      <c r="U37" s="11"/>
      <c r="V37" s="3"/>
      <c r="W37" s="3"/>
      <c r="X37" s="3"/>
      <c r="Y37" s="10"/>
      <c r="Z37" s="11"/>
      <c r="AA37" s="3"/>
      <c r="AB37" s="11"/>
    </row>
    <row r="38" spans="1:28" ht="13.9" customHeight="1" x14ac:dyDescent="0.2">
      <c r="A38" s="17"/>
      <c r="B38" s="3"/>
      <c r="C38" s="15"/>
      <c r="D38" s="6"/>
      <c r="E38" s="7"/>
      <c r="F38" s="10"/>
      <c r="G38" s="10"/>
      <c r="H38" s="11"/>
      <c r="I38" s="11"/>
      <c r="J38" s="7"/>
      <c r="K38" s="10"/>
      <c r="L38" s="3"/>
      <c r="M38" s="3"/>
      <c r="N38" s="3"/>
      <c r="O38" s="7"/>
      <c r="P38" s="11"/>
      <c r="Q38" s="11"/>
      <c r="R38" s="11"/>
      <c r="S38" s="11"/>
      <c r="T38" s="11"/>
      <c r="U38" s="11"/>
      <c r="V38" s="3"/>
      <c r="W38" s="3"/>
      <c r="X38" s="3"/>
      <c r="Y38" s="10"/>
      <c r="Z38" s="11"/>
      <c r="AA38" s="3"/>
      <c r="AB38" s="11"/>
    </row>
    <row r="39" spans="1:28" ht="13.9" customHeight="1" x14ac:dyDescent="0.2">
      <c r="A39" s="17"/>
      <c r="B39" s="3"/>
      <c r="C39" s="15"/>
      <c r="D39" s="6"/>
      <c r="E39" s="7"/>
      <c r="F39" s="10"/>
      <c r="G39" s="10"/>
      <c r="H39" s="11"/>
      <c r="I39" s="11"/>
      <c r="J39" s="7"/>
      <c r="K39" s="10"/>
      <c r="L39" s="3"/>
      <c r="M39" s="3"/>
      <c r="N39" s="3"/>
      <c r="O39" s="7"/>
      <c r="P39" s="11"/>
      <c r="Q39" s="11"/>
      <c r="R39" s="11"/>
      <c r="S39" s="11"/>
      <c r="T39" s="11"/>
      <c r="U39" s="11"/>
      <c r="V39" s="3"/>
      <c r="W39" s="3"/>
      <c r="X39" s="3"/>
      <c r="Y39" s="10"/>
      <c r="Z39" s="11"/>
      <c r="AA39" s="3"/>
      <c r="AB39" s="11"/>
    </row>
    <row r="40" spans="1:28" ht="13.9" customHeight="1" x14ac:dyDescent="0.2">
      <c r="A40" s="17"/>
      <c r="B40" s="3"/>
      <c r="C40" s="15"/>
      <c r="D40" s="6"/>
      <c r="E40" s="7"/>
      <c r="F40" s="10"/>
      <c r="G40" s="10"/>
      <c r="H40" s="11"/>
      <c r="I40" s="11"/>
      <c r="J40" s="7"/>
      <c r="K40" s="10"/>
      <c r="L40" s="3"/>
      <c r="M40" s="3"/>
      <c r="N40" s="3"/>
      <c r="O40" s="7"/>
      <c r="P40" s="11"/>
      <c r="Q40" s="11"/>
      <c r="R40" s="11"/>
      <c r="S40" s="11"/>
      <c r="T40" s="11"/>
      <c r="U40" s="11"/>
      <c r="V40" s="3"/>
      <c r="W40" s="3"/>
      <c r="X40" s="3"/>
      <c r="Y40" s="10"/>
      <c r="Z40" s="11"/>
      <c r="AA40" s="3"/>
      <c r="AB40" s="11"/>
    </row>
    <row r="41" spans="1:28" ht="13.9" customHeight="1" x14ac:dyDescent="0.2">
      <c r="A41" s="17"/>
      <c r="B41" s="3"/>
      <c r="C41" s="15"/>
      <c r="D41" s="6"/>
      <c r="E41" s="7"/>
      <c r="F41" s="7"/>
      <c r="G41" s="10"/>
      <c r="H41" s="11"/>
      <c r="I41" s="11"/>
      <c r="J41" s="11"/>
      <c r="K41" s="10"/>
      <c r="L41" s="3"/>
      <c r="M41" s="3"/>
      <c r="N41" s="3"/>
      <c r="O41" s="7"/>
      <c r="P41" s="11"/>
      <c r="Q41" s="11"/>
      <c r="R41" s="11"/>
      <c r="S41" s="11"/>
      <c r="T41" s="11"/>
      <c r="U41" s="11"/>
      <c r="V41" s="3"/>
      <c r="W41" s="3"/>
      <c r="X41" s="3"/>
      <c r="Y41" s="10"/>
      <c r="Z41" s="11"/>
      <c r="AA41" s="3"/>
      <c r="AB41" s="11"/>
    </row>
    <row r="42" spans="1:28" ht="13.9" customHeight="1" x14ac:dyDescent="0.2">
      <c r="A42" s="17"/>
      <c r="B42" s="3"/>
      <c r="C42" s="15"/>
      <c r="D42" s="6"/>
      <c r="E42" s="7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3.9" customHeight="1" x14ac:dyDescent="0.2">
      <c r="A43" s="17"/>
      <c r="B43" s="3"/>
      <c r="C43" s="15"/>
      <c r="D43" s="6"/>
      <c r="E43" s="7"/>
      <c r="F43" s="7"/>
      <c r="G43" s="10"/>
      <c r="H43" s="11"/>
      <c r="I43" s="11"/>
      <c r="J43" s="11"/>
      <c r="K43" s="10"/>
      <c r="L43" s="3"/>
      <c r="M43" s="3"/>
      <c r="N43" s="3"/>
      <c r="O43" s="7"/>
      <c r="P43" s="11"/>
      <c r="Q43" s="11"/>
      <c r="R43" s="11"/>
      <c r="S43" s="11"/>
      <c r="T43" s="11"/>
      <c r="U43" s="11"/>
      <c r="V43" s="3"/>
      <c r="W43" s="3"/>
      <c r="X43" s="3"/>
      <c r="Y43" s="10"/>
      <c r="Z43" s="11"/>
      <c r="AA43" s="3"/>
      <c r="AB43" s="11"/>
    </row>
    <row r="44" spans="1:28" ht="13.9" customHeight="1" x14ac:dyDescent="0.2">
      <c r="A44" s="2"/>
      <c r="B44" s="3"/>
      <c r="C44" s="15"/>
      <c r="D44" s="6"/>
      <c r="E44" s="7"/>
      <c r="F44" s="7"/>
      <c r="G44" s="10"/>
      <c r="H44" s="11"/>
      <c r="I44" s="11"/>
      <c r="J44" s="11"/>
      <c r="K44" s="10"/>
      <c r="L44" s="3"/>
      <c r="M44" s="3"/>
      <c r="N44" s="3"/>
      <c r="O44" s="7"/>
      <c r="P44" s="11"/>
      <c r="Q44" s="11"/>
      <c r="R44" s="11"/>
      <c r="S44" s="11"/>
      <c r="T44" s="11"/>
      <c r="U44" s="11"/>
      <c r="V44" s="3"/>
      <c r="W44" s="3"/>
      <c r="X44" s="3"/>
      <c r="Y44" s="10"/>
      <c r="Z44" s="11"/>
      <c r="AA44" s="3"/>
      <c r="AB44" s="11"/>
    </row>
    <row r="45" spans="1:28" ht="13.9" customHeight="1" x14ac:dyDescent="0.2">
      <c r="A45" s="2"/>
      <c r="B45" s="3"/>
      <c r="C45" s="3"/>
      <c r="D45" s="6"/>
      <c r="E45" s="7"/>
      <c r="F45" s="7"/>
      <c r="G45" s="10"/>
      <c r="H45" s="11"/>
      <c r="I45" s="11"/>
      <c r="J45" s="11"/>
      <c r="K45" s="10"/>
      <c r="L45" s="3"/>
      <c r="M45" s="3"/>
      <c r="N45" s="3"/>
      <c r="O45" s="7"/>
      <c r="P45" s="11"/>
      <c r="Q45" s="11"/>
      <c r="R45" s="11"/>
      <c r="S45" s="11"/>
      <c r="T45" s="11"/>
      <c r="U45" s="11"/>
      <c r="V45" s="3"/>
      <c r="W45" s="3"/>
      <c r="X45" s="3"/>
      <c r="Y45" s="10"/>
      <c r="Z45" s="11"/>
      <c r="AA45" s="3"/>
      <c r="AB45" s="11"/>
    </row>
    <row r="46" spans="1:28" ht="13.9" customHeight="1" x14ac:dyDescent="0.2">
      <c r="A46" s="2"/>
      <c r="B46" s="3"/>
      <c r="C46" s="3"/>
      <c r="D46" s="6"/>
      <c r="E46" s="7"/>
      <c r="F46" s="7"/>
      <c r="G46" s="10"/>
      <c r="H46" s="11"/>
      <c r="I46" s="11"/>
      <c r="J46" s="11"/>
      <c r="K46" s="10"/>
      <c r="L46" s="3"/>
      <c r="M46" s="3"/>
      <c r="N46" s="3"/>
      <c r="O46" s="7"/>
      <c r="P46" s="11"/>
      <c r="Q46" s="11"/>
      <c r="R46" s="11"/>
      <c r="S46" s="11"/>
      <c r="T46" s="11"/>
      <c r="U46" s="11"/>
      <c r="V46" s="3"/>
      <c r="W46" s="3"/>
      <c r="X46" s="3"/>
      <c r="Y46" s="10"/>
      <c r="Z46" s="11"/>
      <c r="AA46" s="3"/>
      <c r="AB46" s="11"/>
    </row>
    <row r="47" spans="1:28" ht="13.9" customHeight="1" x14ac:dyDescent="0.2">
      <c r="A47" s="2"/>
      <c r="B47" s="3"/>
      <c r="C47" s="3"/>
      <c r="D47" s="6"/>
      <c r="E47" s="7"/>
      <c r="F47" s="7"/>
      <c r="G47" s="10"/>
      <c r="H47" s="11"/>
      <c r="I47" s="11"/>
      <c r="J47" s="11"/>
      <c r="K47" s="10"/>
      <c r="L47" s="3"/>
      <c r="M47" s="3"/>
      <c r="N47" s="3"/>
      <c r="O47" s="7"/>
      <c r="P47" s="11"/>
      <c r="Q47" s="11"/>
      <c r="R47" s="11"/>
      <c r="S47" s="11"/>
      <c r="T47" s="11"/>
      <c r="U47" s="11"/>
      <c r="V47" s="3"/>
      <c r="W47" s="3"/>
      <c r="X47" s="3"/>
      <c r="Y47" s="10"/>
      <c r="Z47" s="11"/>
      <c r="AA47" s="3"/>
      <c r="AB47" s="11"/>
    </row>
    <row r="48" spans="1:28" ht="13.9" customHeight="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3.9" customHeight="1" x14ac:dyDescent="0.2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3.9" customHeight="1" x14ac:dyDescent="0.2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3.9" customHeight="1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3.9" customHeight="1" x14ac:dyDescent="0.2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3.9" customHeight="1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9" customHeight="1" x14ac:dyDescent="0.2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3.9" customHeight="1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3.9" customHeight="1" x14ac:dyDescent="0.2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3.9" customHeight="1" x14ac:dyDescent="0.2">
      <c r="A57" s="2"/>
      <c r="B57" s="5" t="s">
        <v>19</v>
      </c>
      <c r="C57" s="3"/>
      <c r="D57" s="6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3.9" customHeight="1" x14ac:dyDescent="0.2">
      <c r="A58" s="2"/>
      <c r="B58" s="4" t="s">
        <v>20</v>
      </c>
      <c r="C58" s="5" t="s">
        <v>21</v>
      </c>
      <c r="D58" s="6"/>
      <c r="E58" s="7"/>
      <c r="F58" s="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3.9" customHeight="1" x14ac:dyDescent="0.2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3.9" customHeight="1" x14ac:dyDescent="0.2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3.9" customHeight="1" x14ac:dyDescent="0.2">
      <c r="A61" s="2"/>
      <c r="B61" s="5" t="s">
        <v>1</v>
      </c>
      <c r="C61" s="11">
        <v>2.6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3.9" customHeight="1" x14ac:dyDescent="0.2">
      <c r="A62" s="2"/>
      <c r="B62" s="5" t="s">
        <v>2</v>
      </c>
      <c r="C62" s="7">
        <v>0.62152777777777779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3.9" customHeight="1" x14ac:dyDescent="0.2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3.9" customHeight="1" x14ac:dyDescent="0.2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3.9" customHeight="1" x14ac:dyDescent="0.2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3.9" customHeight="1" x14ac:dyDescent="0.2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3.9" customHeight="1" x14ac:dyDescent="0.2">
      <c r="A67" s="9">
        <v>6</v>
      </c>
      <c r="B67" s="5" t="s">
        <v>14</v>
      </c>
      <c r="C67" s="11">
        <v>1</v>
      </c>
      <c r="D67" s="6" t="e">
        <f>#REF!</f>
        <v>#REF!</v>
      </c>
      <c r="E67" s="7">
        <v>0.66664351851851844</v>
      </c>
      <c r="F67" s="7"/>
      <c r="G67" s="10" t="e">
        <f t="shared" ref="G67:G74" si="7">Y67</f>
        <v>#REF!</v>
      </c>
      <c r="H67" s="11" t="e">
        <f t="shared" ref="H67:H74" si="8">INT(AB67/60)</f>
        <v>#REF!</v>
      </c>
      <c r="I67" s="11"/>
      <c r="J67" s="11" t="e">
        <f t="shared" ref="J67:J74" si="9">(AB67/60-H67)*60</f>
        <v>#REF!</v>
      </c>
      <c r="K67" s="10" t="e">
        <f t="shared" ref="K67:K74" si="10">(Z67-AB67)*60</f>
        <v>#REF!</v>
      </c>
      <c r="L67" s="3"/>
      <c r="M67" s="3"/>
      <c r="N67" s="3"/>
      <c r="O67" s="12">
        <f t="shared" ref="O67:O79" si="11">E67-C$62</f>
        <v>4.5115740740740651E-2</v>
      </c>
      <c r="P67" s="11">
        <f t="shared" ref="P67:P74" si="12">HOUR((DATE(1899,12,31)+(0*7+IF(O67*24&gt;60,O67*24-1,O67*24))))</f>
        <v>1</v>
      </c>
      <c r="Q67" s="11">
        <f t="shared" ref="Q67:Q74" si="13">P67*3600</f>
        <v>3600</v>
      </c>
      <c r="R67" s="11">
        <f t="shared" ref="R67:R74" si="14">MINUTE((DATE(1899,12,31)+(0*7+IF(O67*24&gt;60,O67*24-1,O67*24))))</f>
        <v>59</v>
      </c>
      <c r="S67" s="11">
        <f t="shared" ref="S67:S74" si="15">R67*60</f>
        <v>3540</v>
      </c>
      <c r="T67" s="11">
        <f t="shared" ref="T67:T74" si="16">SECOND((DATE(1899,12,31)+(0*7+IF(O67*24&gt;60,O67*24-1,O67*24))))</f>
        <v>12</v>
      </c>
      <c r="U67" s="11">
        <f t="shared" ref="U67:U74" si="17">T67+S67+Q67</f>
        <v>7152</v>
      </c>
      <c r="V67" s="5" t="s">
        <v>12</v>
      </c>
      <c r="W67" s="3"/>
      <c r="X67" s="3"/>
      <c r="Y67" s="10" t="e">
        <f t="shared" ref="Y67:Y74" si="18">U67-(D67*C$9)</f>
        <v>#REF!</v>
      </c>
      <c r="Z67" s="11" t="e">
        <f t="shared" ref="Z67:Z74" si="19">Y67/60</f>
        <v>#REF!</v>
      </c>
      <c r="AA67" s="3"/>
      <c r="AB67" s="11" t="e">
        <f t="shared" ref="AB67:AB74" si="20">INT(Z67)</f>
        <v>#REF!</v>
      </c>
    </row>
    <row r="68" spans="1:28" ht="13.9" customHeight="1" x14ac:dyDescent="0.2">
      <c r="A68" s="9">
        <v>10</v>
      </c>
      <c r="B68" s="5" t="s">
        <v>13</v>
      </c>
      <c r="C68" s="11">
        <v>2</v>
      </c>
      <c r="D68" s="6" t="e">
        <f>#REF!</f>
        <v>#REF!</v>
      </c>
      <c r="E68" s="7">
        <v>0.67459490740740735</v>
      </c>
      <c r="F68" s="7"/>
      <c r="G68" s="10" t="e">
        <f t="shared" si="7"/>
        <v>#REF!</v>
      </c>
      <c r="H68" s="11" t="e">
        <f t="shared" si="8"/>
        <v>#REF!</v>
      </c>
      <c r="I68" s="11"/>
      <c r="J68" s="11" t="e">
        <f t="shared" si="9"/>
        <v>#REF!</v>
      </c>
      <c r="K68" s="10" t="e">
        <f t="shared" si="10"/>
        <v>#REF!</v>
      </c>
      <c r="L68" s="3"/>
      <c r="M68" s="3"/>
      <c r="N68" s="3"/>
      <c r="O68" s="12">
        <f t="shared" si="11"/>
        <v>5.3067129629629561E-2</v>
      </c>
      <c r="P68" s="11">
        <f t="shared" si="12"/>
        <v>6</v>
      </c>
      <c r="Q68" s="11">
        <f t="shared" si="13"/>
        <v>21600</v>
      </c>
      <c r="R68" s="11">
        <f t="shared" si="14"/>
        <v>34</v>
      </c>
      <c r="S68" s="11">
        <f t="shared" si="15"/>
        <v>2040</v>
      </c>
      <c r="T68" s="11">
        <f t="shared" si="16"/>
        <v>0</v>
      </c>
      <c r="U68" s="11">
        <f t="shared" si="17"/>
        <v>23640</v>
      </c>
      <c r="V68" s="5" t="s">
        <v>12</v>
      </c>
      <c r="W68" s="3"/>
      <c r="X68" s="3"/>
      <c r="Y68" s="10" t="e">
        <f t="shared" si="18"/>
        <v>#REF!</v>
      </c>
      <c r="Z68" s="11" t="e">
        <f t="shared" si="19"/>
        <v>#REF!</v>
      </c>
      <c r="AA68" s="3"/>
      <c r="AB68" s="11" t="e">
        <f t="shared" si="20"/>
        <v>#REF!</v>
      </c>
    </row>
    <row r="69" spans="1:28" ht="13.9" customHeight="1" x14ac:dyDescent="0.2">
      <c r="A69" s="9">
        <v>1</v>
      </c>
      <c r="B69" s="5" t="s">
        <v>22</v>
      </c>
      <c r="C69" s="11">
        <v>3</v>
      </c>
      <c r="D69" s="6" t="e">
        <f>#REF!</f>
        <v>#REF!</v>
      </c>
      <c r="E69" s="7">
        <v>0.67994212962962963</v>
      </c>
      <c r="F69" s="7"/>
      <c r="G69" s="10" t="e">
        <f t="shared" si="7"/>
        <v>#REF!</v>
      </c>
      <c r="H69" s="11" t="e">
        <f t="shared" si="8"/>
        <v>#REF!</v>
      </c>
      <c r="I69" s="11"/>
      <c r="J69" s="11" t="e">
        <f t="shared" si="9"/>
        <v>#REF!</v>
      </c>
      <c r="K69" s="10" t="e">
        <f t="shared" si="10"/>
        <v>#REF!</v>
      </c>
      <c r="L69" s="3"/>
      <c r="M69" s="3"/>
      <c r="N69" s="3"/>
      <c r="O69" s="12">
        <f t="shared" si="11"/>
        <v>5.8414351851851842E-2</v>
      </c>
      <c r="P69" s="11">
        <f t="shared" si="12"/>
        <v>9</v>
      </c>
      <c r="Q69" s="11">
        <f t="shared" si="13"/>
        <v>32400</v>
      </c>
      <c r="R69" s="11">
        <f t="shared" si="14"/>
        <v>38</v>
      </c>
      <c r="S69" s="11">
        <f t="shared" si="15"/>
        <v>2280</v>
      </c>
      <c r="T69" s="11">
        <f t="shared" si="16"/>
        <v>48</v>
      </c>
      <c r="U69" s="11">
        <f t="shared" si="17"/>
        <v>34728</v>
      </c>
      <c r="V69" s="5" t="s">
        <v>12</v>
      </c>
      <c r="W69" s="3"/>
      <c r="X69" s="3"/>
      <c r="Y69" s="10" t="e">
        <f t="shared" si="18"/>
        <v>#REF!</v>
      </c>
      <c r="Z69" s="11" t="e">
        <f t="shared" si="19"/>
        <v>#REF!</v>
      </c>
      <c r="AA69" s="3"/>
      <c r="AB69" s="11" t="e">
        <f t="shared" si="20"/>
        <v>#REF!</v>
      </c>
    </row>
    <row r="70" spans="1:28" ht="13.9" customHeight="1" x14ac:dyDescent="0.2">
      <c r="A70" s="9">
        <v>3</v>
      </c>
      <c r="B70" s="5" t="s">
        <v>15</v>
      </c>
      <c r="C70" s="11">
        <v>4</v>
      </c>
      <c r="D70" s="6" t="e">
        <f>#REF!</f>
        <v>#REF!</v>
      </c>
      <c r="E70" s="7">
        <v>0.68291666666666662</v>
      </c>
      <c r="F70" s="7"/>
      <c r="G70" s="10" t="e">
        <f t="shared" si="7"/>
        <v>#REF!</v>
      </c>
      <c r="H70" s="11" t="e">
        <f t="shared" si="8"/>
        <v>#REF!</v>
      </c>
      <c r="I70" s="11"/>
      <c r="J70" s="11" t="e">
        <f t="shared" si="9"/>
        <v>#REF!</v>
      </c>
      <c r="K70" s="10" t="e">
        <f t="shared" si="10"/>
        <v>#REF!</v>
      </c>
      <c r="L70" s="3"/>
      <c r="M70" s="3"/>
      <c r="N70" s="3"/>
      <c r="O70" s="12">
        <f t="shared" si="11"/>
        <v>6.1388888888888826E-2</v>
      </c>
      <c r="P70" s="11">
        <f t="shared" si="12"/>
        <v>11</v>
      </c>
      <c r="Q70" s="11">
        <f t="shared" si="13"/>
        <v>39600</v>
      </c>
      <c r="R70" s="11">
        <f t="shared" si="14"/>
        <v>21</v>
      </c>
      <c r="S70" s="11">
        <f t="shared" si="15"/>
        <v>1260</v>
      </c>
      <c r="T70" s="11">
        <f t="shared" si="16"/>
        <v>36</v>
      </c>
      <c r="U70" s="11">
        <f t="shared" si="17"/>
        <v>40896</v>
      </c>
      <c r="V70" s="5" t="s">
        <v>12</v>
      </c>
      <c r="W70" s="3"/>
      <c r="X70" s="3"/>
      <c r="Y70" s="10" t="e">
        <f t="shared" si="18"/>
        <v>#REF!</v>
      </c>
      <c r="Z70" s="11" t="e">
        <f t="shared" si="19"/>
        <v>#REF!</v>
      </c>
      <c r="AA70" s="3"/>
      <c r="AB70" s="11" t="e">
        <f t="shared" si="20"/>
        <v>#REF!</v>
      </c>
    </row>
    <row r="71" spans="1:28" ht="13.9" customHeight="1" x14ac:dyDescent="0.2">
      <c r="A71" s="9">
        <v>2</v>
      </c>
      <c r="B71" s="5" t="e">
        <f>#VALUE!</f>
        <v>#VALUE!</v>
      </c>
      <c r="C71" s="11">
        <v>5</v>
      </c>
      <c r="D71" s="6" t="e">
        <f>#REF!</f>
        <v>#REF!</v>
      </c>
      <c r="E71" s="7">
        <v>0.68510416666666663</v>
      </c>
      <c r="F71" s="7"/>
      <c r="G71" s="10" t="e">
        <f t="shared" si="7"/>
        <v>#REF!</v>
      </c>
      <c r="H71" s="11" t="e">
        <f t="shared" si="8"/>
        <v>#REF!</v>
      </c>
      <c r="I71" s="11"/>
      <c r="J71" s="11" t="e">
        <f t="shared" si="9"/>
        <v>#REF!</v>
      </c>
      <c r="K71" s="10" t="e">
        <f t="shared" si="10"/>
        <v>#REF!</v>
      </c>
      <c r="L71" s="3"/>
      <c r="M71" s="3"/>
      <c r="N71" s="3"/>
      <c r="O71" s="12">
        <f t="shared" si="11"/>
        <v>6.3576388888888835E-2</v>
      </c>
      <c r="P71" s="11">
        <f t="shared" si="12"/>
        <v>12</v>
      </c>
      <c r="Q71" s="11">
        <f t="shared" si="13"/>
        <v>43200</v>
      </c>
      <c r="R71" s="11">
        <f t="shared" si="14"/>
        <v>37</v>
      </c>
      <c r="S71" s="11">
        <f t="shared" si="15"/>
        <v>2220</v>
      </c>
      <c r="T71" s="11">
        <f t="shared" si="16"/>
        <v>12</v>
      </c>
      <c r="U71" s="11">
        <f t="shared" si="17"/>
        <v>45432</v>
      </c>
      <c r="V71" s="5" t="s">
        <v>12</v>
      </c>
      <c r="W71" s="3"/>
      <c r="X71" s="3"/>
      <c r="Y71" s="10" t="e">
        <f t="shared" si="18"/>
        <v>#REF!</v>
      </c>
      <c r="Z71" s="11" t="e">
        <f t="shared" si="19"/>
        <v>#REF!</v>
      </c>
      <c r="AA71" s="3"/>
      <c r="AB71" s="11" t="e">
        <f t="shared" si="20"/>
        <v>#REF!</v>
      </c>
    </row>
    <row r="72" spans="1:28" ht="13.9" customHeight="1" x14ac:dyDescent="0.2">
      <c r="A72" s="2"/>
      <c r="B72" s="5" t="s">
        <v>23</v>
      </c>
      <c r="C72" s="11">
        <v>6</v>
      </c>
      <c r="D72" s="6"/>
      <c r="E72" s="7">
        <v>0.68847222222222215</v>
      </c>
      <c r="F72" s="7"/>
      <c r="G72" s="10">
        <f t="shared" si="7"/>
        <v>52416</v>
      </c>
      <c r="H72" s="11">
        <f t="shared" si="8"/>
        <v>14</v>
      </c>
      <c r="I72" s="11"/>
      <c r="J72" s="11">
        <f t="shared" si="9"/>
        <v>33.000000000000043</v>
      </c>
      <c r="K72" s="10">
        <f t="shared" si="10"/>
        <v>36.000000000001364</v>
      </c>
      <c r="L72" s="3"/>
      <c r="M72" s="3"/>
      <c r="N72" s="3"/>
      <c r="O72" s="12">
        <f t="shared" si="11"/>
        <v>6.6944444444444362E-2</v>
      </c>
      <c r="P72" s="11">
        <f t="shared" si="12"/>
        <v>14</v>
      </c>
      <c r="Q72" s="11">
        <f t="shared" si="13"/>
        <v>50400</v>
      </c>
      <c r="R72" s="11">
        <f t="shared" si="14"/>
        <v>33</v>
      </c>
      <c r="S72" s="11">
        <f t="shared" si="15"/>
        <v>1980</v>
      </c>
      <c r="T72" s="11">
        <f t="shared" si="16"/>
        <v>36</v>
      </c>
      <c r="U72" s="11">
        <f t="shared" si="17"/>
        <v>52416</v>
      </c>
      <c r="V72" s="5" t="s">
        <v>12</v>
      </c>
      <c r="W72" s="3"/>
      <c r="X72" s="3"/>
      <c r="Y72" s="10">
        <f t="shared" si="18"/>
        <v>52416</v>
      </c>
      <c r="Z72" s="11">
        <f t="shared" si="19"/>
        <v>873.6</v>
      </c>
      <c r="AA72" s="3"/>
      <c r="AB72" s="11">
        <f t="shared" si="20"/>
        <v>873</v>
      </c>
    </row>
    <row r="73" spans="1:28" ht="13.9" customHeight="1" x14ac:dyDescent="0.2">
      <c r="A73" s="9">
        <v>8</v>
      </c>
      <c r="B73" s="5" t="s">
        <v>18</v>
      </c>
      <c r="C73" s="11">
        <v>7</v>
      </c>
      <c r="D73" s="6" t="e">
        <f>#VALUE!</f>
        <v>#VALUE!</v>
      </c>
      <c r="E73" s="7">
        <v>0.68601851851851858</v>
      </c>
      <c r="F73" s="7"/>
      <c r="G73" s="10" t="e">
        <f t="shared" si="7"/>
        <v>#VALUE!</v>
      </c>
      <c r="H73" s="11" t="e">
        <f t="shared" si="8"/>
        <v>#VALUE!</v>
      </c>
      <c r="I73" s="11"/>
      <c r="J73" s="11" t="e">
        <f t="shared" si="9"/>
        <v>#VALUE!</v>
      </c>
      <c r="K73" s="10" t="e">
        <f t="shared" si="10"/>
        <v>#VALUE!</v>
      </c>
      <c r="L73" s="3"/>
      <c r="M73" s="3"/>
      <c r="N73" s="3"/>
      <c r="O73" s="12">
        <f t="shared" si="11"/>
        <v>6.4490740740740793E-2</v>
      </c>
      <c r="P73" s="11">
        <f t="shared" si="12"/>
        <v>13</v>
      </c>
      <c r="Q73" s="11">
        <f t="shared" si="13"/>
        <v>46800</v>
      </c>
      <c r="R73" s="11">
        <f t="shared" si="14"/>
        <v>8</v>
      </c>
      <c r="S73" s="11">
        <f t="shared" si="15"/>
        <v>480</v>
      </c>
      <c r="T73" s="11">
        <f t="shared" si="16"/>
        <v>48</v>
      </c>
      <c r="U73" s="11">
        <f t="shared" si="17"/>
        <v>47328</v>
      </c>
      <c r="V73" s="5" t="s">
        <v>12</v>
      </c>
      <c r="W73" s="3"/>
      <c r="X73" s="3"/>
      <c r="Y73" s="10" t="e">
        <f t="shared" si="18"/>
        <v>#VALUE!</v>
      </c>
      <c r="Z73" s="11" t="e">
        <f t="shared" si="19"/>
        <v>#VALUE!</v>
      </c>
      <c r="AA73" s="3"/>
      <c r="AB73" s="11" t="e">
        <f t="shared" si="20"/>
        <v>#VALUE!</v>
      </c>
    </row>
    <row r="74" spans="1:28" ht="13.9" customHeight="1" x14ac:dyDescent="0.2">
      <c r="A74" s="9">
        <v>4</v>
      </c>
      <c r="B74" s="10"/>
      <c r="C74" s="11">
        <v>8</v>
      </c>
      <c r="D74" s="6"/>
      <c r="E74" s="7">
        <v>0.69004629629629632</v>
      </c>
      <c r="F74" s="7"/>
      <c r="G74" s="10">
        <f t="shared" si="7"/>
        <v>55680</v>
      </c>
      <c r="H74" s="11">
        <f t="shared" si="8"/>
        <v>15</v>
      </c>
      <c r="I74" s="11"/>
      <c r="J74" s="11">
        <f t="shared" si="9"/>
        <v>28.000000000000007</v>
      </c>
      <c r="K74" s="10">
        <f t="shared" si="10"/>
        <v>0</v>
      </c>
      <c r="L74" s="3"/>
      <c r="M74" s="3"/>
      <c r="N74" s="3"/>
      <c r="O74" s="12">
        <f t="shared" si="11"/>
        <v>6.8518518518518534E-2</v>
      </c>
      <c r="P74" s="11">
        <f t="shared" si="12"/>
        <v>15</v>
      </c>
      <c r="Q74" s="11">
        <f t="shared" si="13"/>
        <v>54000</v>
      </c>
      <c r="R74" s="11">
        <f t="shared" si="14"/>
        <v>28</v>
      </c>
      <c r="S74" s="11">
        <f t="shared" si="15"/>
        <v>1680</v>
      </c>
      <c r="T74" s="11">
        <f t="shared" si="16"/>
        <v>0</v>
      </c>
      <c r="U74" s="11">
        <f t="shared" si="17"/>
        <v>55680</v>
      </c>
      <c r="V74" s="5" t="s">
        <v>12</v>
      </c>
      <c r="W74" s="3"/>
      <c r="X74" s="3"/>
      <c r="Y74" s="10">
        <f t="shared" si="18"/>
        <v>55680</v>
      </c>
      <c r="Z74" s="11">
        <f t="shared" si="19"/>
        <v>928</v>
      </c>
      <c r="AA74" s="3"/>
      <c r="AB74" s="11">
        <f t="shared" si="20"/>
        <v>928</v>
      </c>
    </row>
    <row r="75" spans="1:28" ht="13.9" customHeight="1" x14ac:dyDescent="0.2">
      <c r="A75" s="9">
        <v>14</v>
      </c>
      <c r="B75" s="5" t="s">
        <v>24</v>
      </c>
      <c r="C75" s="11">
        <v>13</v>
      </c>
      <c r="D75" s="6">
        <v>120</v>
      </c>
      <c r="E75" s="5" t="s">
        <v>17</v>
      </c>
      <c r="F75" s="7"/>
      <c r="G75" s="3"/>
      <c r="H75" s="3"/>
      <c r="I75" s="3"/>
      <c r="J75" s="3"/>
      <c r="K75" s="3"/>
      <c r="L75" s="3"/>
      <c r="M75" s="3"/>
      <c r="N75" s="3"/>
      <c r="O75" s="7" t="e">
        <f t="shared" si="11"/>
        <v>#VALUE!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9" customHeight="1" x14ac:dyDescent="0.2">
      <c r="A76" s="9">
        <v>7</v>
      </c>
      <c r="B76" s="5" t="s">
        <v>25</v>
      </c>
      <c r="C76" s="11">
        <v>13</v>
      </c>
      <c r="D76" s="6"/>
      <c r="E76" s="5" t="s">
        <v>17</v>
      </c>
      <c r="F76" s="7"/>
      <c r="G76" s="10" t="e">
        <f>Y76</f>
        <v>#VALUE!</v>
      </c>
      <c r="H76" s="11" t="e">
        <f>INT(AB76/60)</f>
        <v>#VALUE!</v>
      </c>
      <c r="I76" s="11"/>
      <c r="J76" s="11" t="e">
        <f>(AB76/60-H76)*60</f>
        <v>#VALUE!</v>
      </c>
      <c r="K76" s="10" t="e">
        <f>(Z76-AB76)*60</f>
        <v>#VALUE!</v>
      </c>
      <c r="L76" s="3"/>
      <c r="M76" s="3"/>
      <c r="N76" s="3"/>
      <c r="O76" s="7" t="e">
        <f t="shared" si="11"/>
        <v>#VALUE!</v>
      </c>
      <c r="P76" s="11" t="e">
        <f>HOUR(O76)</f>
        <v>#VALUE!</v>
      </c>
      <c r="Q76" s="11" t="e">
        <f>P76*3600</f>
        <v>#VALUE!</v>
      </c>
      <c r="R76" s="11" t="e">
        <f>MINUTE(O76)</f>
        <v>#VALUE!</v>
      </c>
      <c r="S76" s="11" t="e">
        <f>R76*60</f>
        <v>#VALUE!</v>
      </c>
      <c r="T76" s="11" t="e">
        <f>SECOND(O76)</f>
        <v>#VALUE!</v>
      </c>
      <c r="U76" s="11" t="e">
        <f>T76+S76+Q76</f>
        <v>#VALUE!</v>
      </c>
      <c r="V76" s="5" t="s">
        <v>12</v>
      </c>
      <c r="W76" s="3"/>
      <c r="X76" s="3"/>
      <c r="Y76" s="10" t="e">
        <f>U76-(D76*C$9)</f>
        <v>#VALUE!</v>
      </c>
      <c r="Z76" s="11" t="e">
        <f>Y76/60</f>
        <v>#VALUE!</v>
      </c>
      <c r="AA76" s="3"/>
      <c r="AB76" s="11" t="e">
        <f>INT(Z76)</f>
        <v>#VALUE!</v>
      </c>
    </row>
    <row r="77" spans="1:28" ht="13.9" customHeight="1" x14ac:dyDescent="0.2">
      <c r="A77" s="9">
        <v>12</v>
      </c>
      <c r="B77" s="5" t="e">
        <f>#VALUE!</f>
        <v>#VALUE!</v>
      </c>
      <c r="C77" s="11">
        <v>13</v>
      </c>
      <c r="D77" s="6" t="e">
        <f>#REF!</f>
        <v>#REF!</v>
      </c>
      <c r="E77" s="5" t="s">
        <v>17</v>
      </c>
      <c r="F77" s="7"/>
      <c r="G77" s="10" t="e">
        <f>Y77</f>
        <v>#VALUE!</v>
      </c>
      <c r="H77" s="11" t="e">
        <f>INT(AB77/60)</f>
        <v>#VALUE!</v>
      </c>
      <c r="I77" s="11"/>
      <c r="J77" s="11" t="e">
        <f>(AB77/60-H77)*60</f>
        <v>#VALUE!</v>
      </c>
      <c r="K77" s="10" t="e">
        <f>(Z77-AB77)*60</f>
        <v>#VALUE!</v>
      </c>
      <c r="L77" s="3"/>
      <c r="M77" s="3"/>
      <c r="N77" s="3"/>
      <c r="O77" s="7" t="e">
        <f t="shared" si="11"/>
        <v>#VALUE!</v>
      </c>
      <c r="P77" s="11" t="e">
        <f>HOUR(O77)</f>
        <v>#VALUE!</v>
      </c>
      <c r="Q77" s="11" t="e">
        <f>P77*3600</f>
        <v>#VALUE!</v>
      </c>
      <c r="R77" s="11" t="e">
        <f>MINUTE(O77)</f>
        <v>#VALUE!</v>
      </c>
      <c r="S77" s="11" t="e">
        <f>R77*60</f>
        <v>#VALUE!</v>
      </c>
      <c r="T77" s="11" t="e">
        <f>SECOND(O77)</f>
        <v>#VALUE!</v>
      </c>
      <c r="U77" s="11" t="e">
        <f>T77+S77+Q77</f>
        <v>#VALUE!</v>
      </c>
      <c r="V77" s="5" t="s">
        <v>12</v>
      </c>
      <c r="W77" s="3"/>
      <c r="X77" s="3"/>
      <c r="Y77" s="10" t="e">
        <f>U77-(D77*C$9)</f>
        <v>#VALUE!</v>
      </c>
      <c r="Z77" s="11" t="e">
        <f>Y77/60</f>
        <v>#VALUE!</v>
      </c>
      <c r="AA77" s="3"/>
      <c r="AB77" s="11" t="e">
        <f>INT(Z77)</f>
        <v>#VALUE!</v>
      </c>
    </row>
    <row r="78" spans="1:28" ht="13.9" customHeight="1" x14ac:dyDescent="0.2">
      <c r="A78" s="9">
        <v>5</v>
      </c>
      <c r="B78" s="5" t="s">
        <v>16</v>
      </c>
      <c r="C78" s="11">
        <v>13</v>
      </c>
      <c r="D78" s="6">
        <v>408.97085937032369</v>
      </c>
      <c r="E78" s="5" t="s">
        <v>17</v>
      </c>
      <c r="F78" s="7"/>
      <c r="G78" s="10" t="e">
        <f>Y78</f>
        <v>#VALUE!</v>
      </c>
      <c r="H78" s="11" t="e">
        <f>INT(AB78/60)</f>
        <v>#VALUE!</v>
      </c>
      <c r="I78" s="11"/>
      <c r="J78" s="11" t="e">
        <f>(AB78/60-H78)*60</f>
        <v>#VALUE!</v>
      </c>
      <c r="K78" s="10" t="e">
        <f>(Z78-AB78)*60</f>
        <v>#VALUE!</v>
      </c>
      <c r="L78" s="3"/>
      <c r="M78" s="3"/>
      <c r="N78" s="3"/>
      <c r="O78" s="7" t="e">
        <f t="shared" si="11"/>
        <v>#VALUE!</v>
      </c>
      <c r="P78" s="11" t="e">
        <f>HOUR(O78)</f>
        <v>#VALUE!</v>
      </c>
      <c r="Q78" s="11" t="e">
        <f>P78*3600</f>
        <v>#VALUE!</v>
      </c>
      <c r="R78" s="11" t="e">
        <f>MINUTE(O78)</f>
        <v>#VALUE!</v>
      </c>
      <c r="S78" s="11" t="e">
        <f>R78*60</f>
        <v>#VALUE!</v>
      </c>
      <c r="T78" s="11" t="e">
        <f>SECOND(O78)</f>
        <v>#VALUE!</v>
      </c>
      <c r="U78" s="11" t="e">
        <f>T78+S78+Q78</f>
        <v>#VALUE!</v>
      </c>
      <c r="V78" s="5" t="s">
        <v>12</v>
      </c>
      <c r="W78" s="3"/>
      <c r="X78" s="3"/>
      <c r="Y78" s="10" t="e">
        <f>U78-(D78*C$9)</f>
        <v>#VALUE!</v>
      </c>
      <c r="Z78" s="11" t="e">
        <f>Y78/60</f>
        <v>#VALUE!</v>
      </c>
      <c r="AA78" s="3"/>
      <c r="AB78" s="11" t="e">
        <f>INT(Z78)</f>
        <v>#VALUE!</v>
      </c>
    </row>
    <row r="79" spans="1:28" ht="13.9" customHeight="1" x14ac:dyDescent="0.2">
      <c r="A79" s="9">
        <v>9</v>
      </c>
      <c r="B79" s="5" t="e">
        <f>#REF!</f>
        <v>#REF!</v>
      </c>
      <c r="C79" s="11">
        <v>13</v>
      </c>
      <c r="D79" s="6" t="e">
        <f>#REF!</f>
        <v>#REF!</v>
      </c>
      <c r="E79" s="5" t="s">
        <v>17</v>
      </c>
      <c r="F79" s="7"/>
      <c r="G79" s="10" t="e">
        <f>Y79</f>
        <v>#VALUE!</v>
      </c>
      <c r="H79" s="11" t="e">
        <f>INT(AB79/60)</f>
        <v>#VALUE!</v>
      </c>
      <c r="I79" s="11"/>
      <c r="J79" s="11" t="e">
        <f>(AB79/60-H79)*60</f>
        <v>#VALUE!</v>
      </c>
      <c r="K79" s="10" t="e">
        <f>(Z79-AB79)*60</f>
        <v>#VALUE!</v>
      </c>
      <c r="L79" s="3"/>
      <c r="M79" s="3"/>
      <c r="N79" s="3"/>
      <c r="O79" s="7" t="e">
        <f t="shared" si="11"/>
        <v>#VALUE!</v>
      </c>
      <c r="P79" s="11" t="e">
        <f>HOUR(O79)</f>
        <v>#VALUE!</v>
      </c>
      <c r="Q79" s="11" t="e">
        <f>P79*3600</f>
        <v>#VALUE!</v>
      </c>
      <c r="R79" s="11" t="e">
        <f>MINUTE(O79)</f>
        <v>#VALUE!</v>
      </c>
      <c r="S79" s="11" t="e">
        <f>R79*60</f>
        <v>#VALUE!</v>
      </c>
      <c r="T79" s="11" t="e">
        <f>SECOND(O79)</f>
        <v>#VALUE!</v>
      </c>
      <c r="U79" s="11" t="e">
        <f>T79+S79+Q79</f>
        <v>#VALUE!</v>
      </c>
      <c r="V79" s="5" t="s">
        <v>12</v>
      </c>
      <c r="W79" s="3"/>
      <c r="X79" s="3"/>
      <c r="Y79" s="10" t="e">
        <f>U79-(D79*C$9)</f>
        <v>#VALUE!</v>
      </c>
      <c r="Z79" s="11" t="e">
        <f>Y79/60</f>
        <v>#VALUE!</v>
      </c>
      <c r="AA79" s="3"/>
      <c r="AB79" s="11" t="e">
        <f>INT(Z79)</f>
        <v>#VALUE!</v>
      </c>
    </row>
    <row r="80" spans="1:28" ht="13.9" customHeight="1" x14ac:dyDescent="0.2">
      <c r="A80" s="2"/>
      <c r="B80" s="3"/>
      <c r="C80" s="3"/>
      <c r="D80" s="6"/>
      <c r="E80" s="7"/>
      <c r="F80" s="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9" customHeight="1" x14ac:dyDescent="0.2">
      <c r="A81" s="2"/>
      <c r="B81" s="3"/>
      <c r="C81" s="3"/>
      <c r="D81" s="6"/>
      <c r="E81" s="7"/>
      <c r="F81" s="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9" customHeight="1" x14ac:dyDescent="0.2">
      <c r="A82" s="2"/>
      <c r="B82" s="3"/>
      <c r="C82" s="3"/>
      <c r="D82" s="6"/>
      <c r="E82" s="7"/>
      <c r="F82" s="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9" customHeight="1" x14ac:dyDescent="0.2">
      <c r="A83" s="2"/>
      <c r="B83" s="3"/>
      <c r="C83" s="3"/>
      <c r="D83" s="6"/>
      <c r="E83" s="7"/>
      <c r="F83" s="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9" customHeight="1" x14ac:dyDescent="0.2">
      <c r="A84" s="2"/>
      <c r="B84" s="3"/>
      <c r="C84" s="3"/>
      <c r="D84" s="6"/>
      <c r="E84" s="7"/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9" customHeight="1" x14ac:dyDescent="0.2">
      <c r="A85" s="2"/>
      <c r="B85" s="3"/>
      <c r="C85" s="3"/>
      <c r="D85" s="6"/>
      <c r="E85" s="7"/>
      <c r="F85" s="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9" customHeight="1" x14ac:dyDescent="0.2">
      <c r="A86" s="2"/>
      <c r="B86" s="3"/>
      <c r="C86" s="3"/>
      <c r="D86" s="6"/>
      <c r="E86" s="7"/>
      <c r="F86" s="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9" customHeight="1" x14ac:dyDescent="0.2">
      <c r="A87" s="2"/>
      <c r="B87" s="3"/>
      <c r="C87" s="3"/>
      <c r="D87" s="6"/>
      <c r="E87" s="7"/>
      <c r="F87" s="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3.9" customHeight="1" x14ac:dyDescent="0.2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3.9" customHeight="1" x14ac:dyDescent="0.2">
      <c r="A89" s="2"/>
      <c r="B89" s="5" t="s">
        <v>26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3.9" customHeight="1" x14ac:dyDescent="0.2">
      <c r="A90" s="2"/>
      <c r="B90" s="4" t="s">
        <v>27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3.9" customHeight="1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3.9" customHeight="1" x14ac:dyDescent="0.2">
      <c r="A92" s="2"/>
      <c r="B92" s="3"/>
      <c r="C92" s="8" t="s">
        <v>28</v>
      </c>
      <c r="D92" s="8" t="s">
        <v>29</v>
      </c>
      <c r="E92" s="8" t="s">
        <v>30</v>
      </c>
      <c r="F92" s="9"/>
      <c r="G92" s="8" t="s">
        <v>31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3.9" customHeight="1" x14ac:dyDescent="0.2">
      <c r="A93" s="2"/>
      <c r="B93" s="5" t="s">
        <v>14</v>
      </c>
      <c r="C93" s="9">
        <v>2</v>
      </c>
      <c r="D93" s="9">
        <v>1</v>
      </c>
      <c r="E93" s="9">
        <v>1</v>
      </c>
      <c r="F93" s="9"/>
      <c r="G93" s="9">
        <f t="shared" ref="G93:G105" si="21">E93+D93+C93</f>
        <v>4</v>
      </c>
      <c r="H93" s="13"/>
      <c r="I93" s="1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3.9" customHeight="1" x14ac:dyDescent="0.2">
      <c r="A94" s="2"/>
      <c r="B94" s="5" t="s">
        <v>13</v>
      </c>
      <c r="C94" s="9">
        <v>1</v>
      </c>
      <c r="D94" s="9">
        <v>3</v>
      </c>
      <c r="E94" s="9">
        <v>2</v>
      </c>
      <c r="F94" s="9"/>
      <c r="G94" s="9">
        <f t="shared" si="21"/>
        <v>6</v>
      </c>
      <c r="H94" s="14" t="s">
        <v>32</v>
      </c>
      <c r="I94" s="14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3.9" customHeight="1" x14ac:dyDescent="0.2">
      <c r="A95" s="2"/>
      <c r="B95" s="5" t="s">
        <v>22</v>
      </c>
      <c r="C95" s="9">
        <v>3</v>
      </c>
      <c r="D95" s="9">
        <v>2</v>
      </c>
      <c r="E95" s="9">
        <v>3</v>
      </c>
      <c r="F95" s="9"/>
      <c r="G95" s="9">
        <f t="shared" si="21"/>
        <v>8</v>
      </c>
      <c r="H95" s="14" t="s">
        <v>32</v>
      </c>
      <c r="I95" s="14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3.9" customHeight="1" x14ac:dyDescent="0.2">
      <c r="A96" s="2"/>
      <c r="B96" s="5" t="s">
        <v>23</v>
      </c>
      <c r="C96" s="9">
        <v>4</v>
      </c>
      <c r="D96" s="9">
        <v>4</v>
      </c>
      <c r="E96" s="9">
        <v>6</v>
      </c>
      <c r="F96" s="9"/>
      <c r="G96" s="9">
        <f t="shared" si="21"/>
        <v>14</v>
      </c>
      <c r="H96" s="14" t="s">
        <v>32</v>
      </c>
      <c r="I96" s="14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3.9" customHeight="1" x14ac:dyDescent="0.2">
      <c r="A97" s="2"/>
      <c r="B97" s="5" t="e">
        <f>#VALUE!</f>
        <v>#VALUE!</v>
      </c>
      <c r="C97" s="9">
        <v>6</v>
      </c>
      <c r="D97" s="9">
        <v>6</v>
      </c>
      <c r="E97" s="9">
        <v>5</v>
      </c>
      <c r="F97" s="9"/>
      <c r="G97" s="9">
        <f t="shared" si="21"/>
        <v>17</v>
      </c>
      <c r="H97" s="14" t="s">
        <v>32</v>
      </c>
      <c r="I97" s="1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3.9" customHeight="1" x14ac:dyDescent="0.2">
      <c r="A98" s="2"/>
      <c r="B98" s="5" t="s">
        <v>18</v>
      </c>
      <c r="C98" s="9">
        <v>7</v>
      </c>
      <c r="D98" s="9">
        <v>5</v>
      </c>
      <c r="E98" s="9">
        <v>7</v>
      </c>
      <c r="F98" s="9"/>
      <c r="G98" s="9">
        <f t="shared" si="21"/>
        <v>19</v>
      </c>
      <c r="H98" s="14" t="s">
        <v>32</v>
      </c>
      <c r="I98" s="14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3.9" customHeight="1" x14ac:dyDescent="0.2">
      <c r="A99" s="2"/>
      <c r="B99" s="5" t="s">
        <v>15</v>
      </c>
      <c r="C99" s="9">
        <v>13</v>
      </c>
      <c r="D99" s="9">
        <v>7</v>
      </c>
      <c r="E99" s="9">
        <v>4</v>
      </c>
      <c r="F99" s="9"/>
      <c r="G99" s="9">
        <f t="shared" si="21"/>
        <v>24</v>
      </c>
      <c r="H99" s="14" t="s">
        <v>32</v>
      </c>
      <c r="I99" s="1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3.9" customHeight="1" x14ac:dyDescent="0.2">
      <c r="A100" s="2"/>
      <c r="B100" s="5" t="s">
        <v>16</v>
      </c>
      <c r="C100" s="9">
        <v>5</v>
      </c>
      <c r="D100" s="9">
        <v>13</v>
      </c>
      <c r="E100" s="9">
        <v>13</v>
      </c>
      <c r="F100" s="9"/>
      <c r="G100" s="9">
        <f t="shared" si="21"/>
        <v>31</v>
      </c>
      <c r="H100" s="14" t="s">
        <v>32</v>
      </c>
      <c r="I100" s="1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3.9" customHeight="1" x14ac:dyDescent="0.2">
      <c r="A101" s="2"/>
      <c r="B101" s="10"/>
      <c r="C101" s="9">
        <v>13</v>
      </c>
      <c r="D101" s="9">
        <v>13</v>
      </c>
      <c r="E101" s="9">
        <v>8</v>
      </c>
      <c r="F101" s="9"/>
      <c r="G101" s="9">
        <f t="shared" si="21"/>
        <v>34</v>
      </c>
      <c r="H101" s="14" t="s">
        <v>32</v>
      </c>
      <c r="I101" s="1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3.9" customHeight="1" x14ac:dyDescent="0.2">
      <c r="A102" s="2"/>
      <c r="B102" s="5" t="s">
        <v>25</v>
      </c>
      <c r="C102" s="9">
        <v>13</v>
      </c>
      <c r="D102" s="9">
        <v>13</v>
      </c>
      <c r="E102" s="9">
        <v>13</v>
      </c>
      <c r="F102" s="9"/>
      <c r="G102" s="9">
        <f t="shared" si="21"/>
        <v>39</v>
      </c>
      <c r="H102" s="14" t="s">
        <v>32</v>
      </c>
      <c r="I102" s="1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3.9" customHeight="1" x14ac:dyDescent="0.2">
      <c r="A103" s="2"/>
      <c r="B103" s="5" t="e">
        <f>#VALUE!</f>
        <v>#VALUE!</v>
      </c>
      <c r="C103" s="9">
        <v>13</v>
      </c>
      <c r="D103" s="9">
        <v>13</v>
      </c>
      <c r="E103" s="9">
        <v>13</v>
      </c>
      <c r="F103" s="9"/>
      <c r="G103" s="9">
        <f t="shared" si="21"/>
        <v>39</v>
      </c>
      <c r="H103" s="14" t="s">
        <v>32</v>
      </c>
      <c r="I103" s="1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3.9" customHeight="1" x14ac:dyDescent="0.2">
      <c r="A104" s="2"/>
      <c r="B104" s="5" t="s">
        <v>33</v>
      </c>
      <c r="C104" s="9">
        <v>13</v>
      </c>
      <c r="D104" s="9">
        <v>13</v>
      </c>
      <c r="E104" s="9">
        <v>13</v>
      </c>
      <c r="F104" s="9"/>
      <c r="G104" s="9">
        <f t="shared" si="21"/>
        <v>39</v>
      </c>
      <c r="H104" s="14" t="s">
        <v>32</v>
      </c>
      <c r="I104" s="1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3.9" customHeight="1" x14ac:dyDescent="0.2">
      <c r="A105" s="2"/>
      <c r="B105" s="5" t="s">
        <v>24</v>
      </c>
      <c r="C105" s="9">
        <v>13</v>
      </c>
      <c r="D105" s="9">
        <v>13</v>
      </c>
      <c r="E105" s="9">
        <v>13</v>
      </c>
      <c r="F105" s="9"/>
      <c r="G105" s="9">
        <f t="shared" si="21"/>
        <v>39</v>
      </c>
      <c r="H105" s="14" t="s">
        <v>32</v>
      </c>
      <c r="I105" s="1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3.9" customHeight="1" x14ac:dyDescent="0.2">
      <c r="A106" s="2"/>
      <c r="B106" s="4" t="s">
        <v>32</v>
      </c>
      <c r="C106" s="3"/>
      <c r="D106" s="3"/>
      <c r="E106" s="3"/>
      <c r="F106" s="3"/>
      <c r="G106" s="3"/>
      <c r="H106" s="9"/>
      <c r="I106" s="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</sheetData>
  <sortState ref="A15:O24">
    <sortCondition ref="H15:H24"/>
  </sortState>
  <mergeCells count="2">
    <mergeCell ref="E13:F13"/>
    <mergeCell ref="G13:J13"/>
  </mergeCells>
  <pageMargins left="0.70866099999999999" right="0.70866099999999999" top="0.748031" bottom="0.748031" header="0.51181100000000002" footer="0.51181100000000002"/>
  <pageSetup scale="37" orientation="landscape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9" sqref="A9:XFD11"/>
    </sheetView>
  </sheetViews>
  <sheetFormatPr defaultColWidth="8.7109375" defaultRowHeight="12.75" x14ac:dyDescent="0.2"/>
  <cols>
    <col min="1" max="1" width="21.42578125" style="58" customWidth="1"/>
    <col min="2" max="2" width="20.42578125" style="58" customWidth="1"/>
    <col min="3" max="3" width="23" style="58" bestFit="1" customWidth="1"/>
    <col min="4" max="4" width="18.28515625" style="58" customWidth="1"/>
    <col min="5" max="5" width="13.7109375" style="58" customWidth="1"/>
    <col min="6" max="6" width="15.7109375" style="58" bestFit="1" customWidth="1"/>
    <col min="7" max="7" width="18.7109375" style="58" customWidth="1"/>
    <col min="8" max="8" width="12.140625" style="59" customWidth="1"/>
    <col min="9" max="9" width="12.140625" style="60" customWidth="1"/>
    <col min="10" max="10" width="12.140625" style="59" customWidth="1"/>
    <col min="11" max="11" width="18.140625" style="58" customWidth="1"/>
    <col min="12" max="12" width="23.140625" style="58" customWidth="1"/>
    <col min="13" max="16384" width="8.7109375" style="58"/>
  </cols>
  <sheetData>
    <row r="1" spans="1:12" ht="13.5" thickBot="1" x14ac:dyDescent="0.25"/>
    <row r="2" spans="1:12" ht="15.75" x14ac:dyDescent="0.25">
      <c r="B2" s="29" t="s">
        <v>42</v>
      </c>
      <c r="C2" s="53"/>
    </row>
    <row r="3" spans="1:12" ht="15.75" x14ac:dyDescent="0.25">
      <c r="B3" s="57" t="s">
        <v>43</v>
      </c>
      <c r="C3" s="31"/>
    </row>
    <row r="4" spans="1:12" ht="15.75" x14ac:dyDescent="0.25">
      <c r="B4" s="30" t="s">
        <v>44</v>
      </c>
      <c r="C4" s="31"/>
    </row>
    <row r="5" spans="1:12" ht="13.5" thickBot="1" x14ac:dyDescent="0.25">
      <c r="B5" s="54" t="s">
        <v>45</v>
      </c>
      <c r="C5" s="55"/>
    </row>
    <row r="8" spans="1:12" s="72" customFormat="1" ht="15" x14ac:dyDescent="0.2">
      <c r="A8" s="69" t="s">
        <v>46</v>
      </c>
      <c r="B8" s="69" t="s">
        <v>47</v>
      </c>
      <c r="C8" s="69" t="s">
        <v>48</v>
      </c>
      <c r="D8" s="69" t="s">
        <v>49</v>
      </c>
      <c r="E8" s="69" t="s">
        <v>6</v>
      </c>
      <c r="F8" s="69" t="s">
        <v>50</v>
      </c>
      <c r="G8" s="69" t="s">
        <v>51</v>
      </c>
      <c r="H8" s="70" t="s">
        <v>52</v>
      </c>
      <c r="I8" s="71" t="s">
        <v>53</v>
      </c>
      <c r="J8" s="70" t="s">
        <v>54</v>
      </c>
      <c r="K8" s="69" t="s">
        <v>55</v>
      </c>
      <c r="L8" s="69" t="s">
        <v>56</v>
      </c>
    </row>
    <row r="9" spans="1:12" ht="15" x14ac:dyDescent="0.25">
      <c r="A9" s="118" t="s">
        <v>57</v>
      </c>
      <c r="B9" s="119" t="s">
        <v>58</v>
      </c>
      <c r="C9" s="61" t="s">
        <v>59</v>
      </c>
      <c r="D9" s="61" t="s">
        <v>60</v>
      </c>
      <c r="E9" s="61" t="s">
        <v>61</v>
      </c>
      <c r="F9" s="61" t="s">
        <v>62</v>
      </c>
      <c r="G9" s="61" t="s">
        <v>63</v>
      </c>
      <c r="H9" s="62">
        <v>622.4</v>
      </c>
      <c r="I9" s="63">
        <v>9.99</v>
      </c>
      <c r="J9" s="62">
        <v>7</v>
      </c>
      <c r="K9" s="61"/>
      <c r="L9" s="61"/>
    </row>
    <row r="10" spans="1:12" ht="15" x14ac:dyDescent="0.25">
      <c r="A10" s="118" t="s">
        <v>64</v>
      </c>
      <c r="B10" s="119" t="s">
        <v>65</v>
      </c>
      <c r="C10" s="61" t="s">
        <v>66</v>
      </c>
      <c r="D10" s="61" t="s">
        <v>60</v>
      </c>
      <c r="E10" s="61" t="s">
        <v>61</v>
      </c>
      <c r="F10" s="61" t="s">
        <v>67</v>
      </c>
      <c r="G10" s="61" t="s">
        <v>68</v>
      </c>
      <c r="H10" s="62">
        <v>724.6</v>
      </c>
      <c r="I10" s="63">
        <v>9.3000000000000007</v>
      </c>
      <c r="J10" s="62">
        <v>3</v>
      </c>
      <c r="K10" s="61"/>
      <c r="L10" s="61"/>
    </row>
    <row r="11" spans="1:12" ht="15" x14ac:dyDescent="0.25">
      <c r="A11" s="118" t="s">
        <v>69</v>
      </c>
      <c r="B11" s="119" t="s">
        <v>70</v>
      </c>
      <c r="C11" s="61" t="s">
        <v>71</v>
      </c>
      <c r="D11" s="61" t="s">
        <v>60</v>
      </c>
      <c r="E11" s="61" t="s">
        <v>61</v>
      </c>
      <c r="F11" s="61" t="s">
        <v>72</v>
      </c>
      <c r="G11" s="61" t="s">
        <v>73</v>
      </c>
      <c r="H11" s="62">
        <v>500.1</v>
      </c>
      <c r="I11" s="63">
        <v>16.95</v>
      </c>
      <c r="J11" s="62">
        <v>4</v>
      </c>
      <c r="K11" s="61"/>
      <c r="L11" s="61"/>
    </row>
    <row r="12" spans="1:12" ht="15" x14ac:dyDescent="0.25">
      <c r="A12" s="118" t="s">
        <v>74</v>
      </c>
      <c r="B12" s="119" t="s">
        <v>79</v>
      </c>
      <c r="C12" s="61" t="s">
        <v>80</v>
      </c>
      <c r="D12" s="64" t="s">
        <v>77</v>
      </c>
      <c r="E12" s="61" t="s">
        <v>77</v>
      </c>
      <c r="F12" s="61" t="s">
        <v>81</v>
      </c>
      <c r="G12" s="61" t="s">
        <v>82</v>
      </c>
      <c r="H12" s="62"/>
      <c r="I12" s="63">
        <v>13.98</v>
      </c>
      <c r="J12" s="62">
        <v>7</v>
      </c>
      <c r="K12" s="61"/>
      <c r="L12" s="61"/>
    </row>
    <row r="13" spans="1:12" ht="15" x14ac:dyDescent="0.25">
      <c r="A13" s="118" t="s">
        <v>74</v>
      </c>
      <c r="B13" s="120" t="s">
        <v>75</v>
      </c>
      <c r="C13" s="64" t="s">
        <v>76</v>
      </c>
      <c r="D13" s="64" t="s">
        <v>77</v>
      </c>
      <c r="E13" s="64" t="s">
        <v>77</v>
      </c>
      <c r="F13" s="64" t="s">
        <v>78</v>
      </c>
      <c r="G13" s="64"/>
      <c r="H13" s="65"/>
      <c r="I13" s="66">
        <v>11.4</v>
      </c>
      <c r="J13" s="65">
        <v>3</v>
      </c>
      <c r="K13" s="61"/>
      <c r="L13" s="61"/>
    </row>
    <row r="14" spans="1:12" ht="15" x14ac:dyDescent="0.25">
      <c r="A14" s="118" t="s">
        <v>74</v>
      </c>
      <c r="B14" s="119" t="s">
        <v>86</v>
      </c>
      <c r="C14" s="61" t="s">
        <v>87</v>
      </c>
      <c r="D14" s="64" t="s">
        <v>77</v>
      </c>
      <c r="E14" s="61" t="s">
        <v>77</v>
      </c>
      <c r="F14" s="61" t="s">
        <v>88</v>
      </c>
      <c r="G14" s="61"/>
      <c r="H14" s="62"/>
      <c r="I14" s="63">
        <v>9.3000000000000007</v>
      </c>
      <c r="J14" s="62">
        <v>7</v>
      </c>
      <c r="K14" s="61"/>
      <c r="L14" s="61"/>
    </row>
    <row r="15" spans="1:12" ht="15" x14ac:dyDescent="0.25">
      <c r="A15" s="118" t="s">
        <v>89</v>
      </c>
      <c r="B15" s="119" t="s">
        <v>90</v>
      </c>
      <c r="C15" s="61" t="s">
        <v>91</v>
      </c>
      <c r="D15" s="64" t="s">
        <v>77</v>
      </c>
      <c r="E15" s="61" t="s">
        <v>77</v>
      </c>
      <c r="F15" s="61" t="s">
        <v>92</v>
      </c>
      <c r="G15" s="61"/>
      <c r="H15" s="62"/>
      <c r="I15" s="63">
        <v>9.14</v>
      </c>
      <c r="J15" s="62">
        <v>5</v>
      </c>
      <c r="K15" s="61"/>
      <c r="L15" s="61"/>
    </row>
    <row r="16" spans="1:12" ht="15" x14ac:dyDescent="0.25">
      <c r="A16" s="118" t="s">
        <v>74</v>
      </c>
      <c r="B16" s="119" t="s">
        <v>83</v>
      </c>
      <c r="C16" s="61" t="s">
        <v>84</v>
      </c>
      <c r="D16" s="64" t="s">
        <v>77</v>
      </c>
      <c r="E16" s="61" t="s">
        <v>77</v>
      </c>
      <c r="F16" s="61" t="s">
        <v>85</v>
      </c>
      <c r="G16" s="61"/>
      <c r="H16" s="62"/>
      <c r="I16" s="63">
        <v>7.5</v>
      </c>
      <c r="J16" s="62">
        <v>4</v>
      </c>
      <c r="K16" s="61"/>
      <c r="L16" s="61"/>
    </row>
    <row r="17" spans="1:12" ht="15" x14ac:dyDescent="0.25">
      <c r="A17" s="118"/>
      <c r="B17" s="119"/>
      <c r="C17" s="61"/>
      <c r="D17" s="61"/>
      <c r="E17" s="61"/>
      <c r="F17" s="61"/>
      <c r="G17" s="61"/>
      <c r="H17" s="62"/>
      <c r="I17" s="63"/>
      <c r="J17" s="62"/>
      <c r="K17" s="61"/>
      <c r="L17" s="61"/>
    </row>
    <row r="18" spans="1:12" ht="15" x14ac:dyDescent="0.25">
      <c r="A18" s="121"/>
      <c r="B18" s="119" t="s">
        <v>93</v>
      </c>
      <c r="C18" s="61" t="s">
        <v>94</v>
      </c>
      <c r="D18" s="61"/>
      <c r="E18" s="61" t="s">
        <v>77</v>
      </c>
      <c r="F18" s="61" t="s">
        <v>95</v>
      </c>
      <c r="G18" s="61"/>
      <c r="H18" s="62"/>
      <c r="I18" s="63"/>
      <c r="J18" s="62"/>
      <c r="K18" s="61" t="s">
        <v>96</v>
      </c>
      <c r="L18" s="61"/>
    </row>
    <row r="19" spans="1:12" ht="15" x14ac:dyDescent="0.25">
      <c r="A19" s="121"/>
      <c r="B19" s="119" t="s">
        <v>97</v>
      </c>
      <c r="C19" s="61"/>
      <c r="D19" s="61"/>
      <c r="E19" s="61" t="s">
        <v>77</v>
      </c>
      <c r="F19" s="61"/>
      <c r="G19" s="61"/>
      <c r="H19" s="62"/>
      <c r="I19" s="63"/>
      <c r="J19" s="62"/>
      <c r="K19" s="61" t="s">
        <v>96</v>
      </c>
      <c r="L19" s="61"/>
    </row>
    <row r="22" spans="1:12" ht="15" x14ac:dyDescent="0.25">
      <c r="B22" s="61" t="s">
        <v>98</v>
      </c>
      <c r="C22" s="67"/>
      <c r="D22" s="68"/>
    </row>
    <row r="23" spans="1:12" ht="15" x14ac:dyDescent="0.25">
      <c r="B23" s="61" t="s">
        <v>99</v>
      </c>
      <c r="C23" s="67"/>
      <c r="D23" s="68"/>
    </row>
    <row r="24" spans="1:12" ht="15" x14ac:dyDescent="0.25">
      <c r="B24" s="61" t="s">
        <v>100</v>
      </c>
      <c r="C24" s="67"/>
      <c r="D24" s="68"/>
    </row>
    <row r="25" spans="1:12" ht="15" x14ac:dyDescent="0.25">
      <c r="B25" s="61" t="s">
        <v>101</v>
      </c>
      <c r="C25" s="67"/>
      <c r="D25" s="68"/>
    </row>
  </sheetData>
  <sortState ref="A12:K19">
    <sortCondition descending="1" ref="I12:I19"/>
  </sortState>
  <pageMargins left="0.7" right="0.7" top="0.75" bottom="0.75" header="0.3" footer="0.3"/>
  <pageSetup scale="6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J23" sqref="J23"/>
    </sheetView>
  </sheetViews>
  <sheetFormatPr defaultRowHeight="12.75" x14ac:dyDescent="0.2"/>
  <cols>
    <col min="1" max="1" width="3.42578125" customWidth="1"/>
    <col min="2" max="2" width="23.7109375" customWidth="1"/>
    <col min="3" max="3" width="20.5703125" bestFit="1" customWidth="1"/>
    <col min="5" max="5" width="19.28515625" bestFit="1" customWidth="1"/>
  </cols>
  <sheetData>
    <row r="1" spans="1:11" ht="13.5" thickBot="1" x14ac:dyDescent="0.25"/>
    <row r="2" spans="1:11" ht="15.75" x14ac:dyDescent="0.25">
      <c r="B2" s="29" t="s">
        <v>42</v>
      </c>
      <c r="C2" s="53"/>
    </row>
    <row r="3" spans="1:11" ht="15.75" x14ac:dyDescent="0.25">
      <c r="B3" s="57" t="s">
        <v>43</v>
      </c>
      <c r="C3" s="31"/>
    </row>
    <row r="4" spans="1:11" ht="15.75" x14ac:dyDescent="0.25">
      <c r="B4" s="30" t="s">
        <v>44</v>
      </c>
      <c r="C4" s="31"/>
    </row>
    <row r="5" spans="1:11" ht="13.5" thickBot="1" x14ac:dyDescent="0.25">
      <c r="B5" s="54" t="s">
        <v>45</v>
      </c>
      <c r="C5" s="55"/>
    </row>
    <row r="8" spans="1:11" s="72" customFormat="1" ht="15" x14ac:dyDescent="0.2">
      <c r="B8" s="69" t="s">
        <v>46</v>
      </c>
      <c r="C8" s="69" t="s">
        <v>47</v>
      </c>
      <c r="D8" s="69" t="s">
        <v>6</v>
      </c>
      <c r="E8" s="69" t="s">
        <v>50</v>
      </c>
      <c r="F8" s="70" t="s">
        <v>52</v>
      </c>
      <c r="G8" s="71" t="s">
        <v>53</v>
      </c>
      <c r="H8" s="70" t="s">
        <v>54</v>
      </c>
      <c r="I8" s="69" t="s">
        <v>55</v>
      </c>
      <c r="J8" s="69" t="s">
        <v>56</v>
      </c>
    </row>
    <row r="9" spans="1:11" s="58" customFormat="1" ht="15" x14ac:dyDescent="0.25">
      <c r="A9" s="58">
        <v>2</v>
      </c>
      <c r="B9" s="118" t="s">
        <v>74</v>
      </c>
      <c r="C9" s="119" t="s">
        <v>79</v>
      </c>
      <c r="D9" s="61" t="s">
        <v>77</v>
      </c>
      <c r="E9" s="61" t="s">
        <v>81</v>
      </c>
      <c r="F9" s="62"/>
      <c r="G9" s="63">
        <v>13.98</v>
      </c>
      <c r="H9" s="62">
        <v>7</v>
      </c>
      <c r="I9" s="86">
        <v>0.61004629629629636</v>
      </c>
      <c r="J9" s="61"/>
    </row>
    <row r="10" spans="1:11" s="58" customFormat="1" ht="15" x14ac:dyDescent="0.25">
      <c r="A10" s="58">
        <v>4</v>
      </c>
      <c r="B10" s="118" t="s">
        <v>74</v>
      </c>
      <c r="C10" s="120" t="s">
        <v>75</v>
      </c>
      <c r="D10" s="64" t="s">
        <v>77</v>
      </c>
      <c r="E10" s="64" t="s">
        <v>78</v>
      </c>
      <c r="F10" s="65"/>
      <c r="G10" s="66">
        <v>11.4</v>
      </c>
      <c r="H10" s="65">
        <v>3</v>
      </c>
      <c r="I10" s="76">
        <v>0.61392361111111116</v>
      </c>
      <c r="J10" s="61"/>
    </row>
    <row r="11" spans="1:11" s="58" customFormat="1" ht="15" x14ac:dyDescent="0.25">
      <c r="A11" s="58">
        <v>1</v>
      </c>
      <c r="B11" s="118" t="s">
        <v>74</v>
      </c>
      <c r="C11" s="119" t="s">
        <v>86</v>
      </c>
      <c r="D11" s="61" t="s">
        <v>77</v>
      </c>
      <c r="E11" s="61" t="s">
        <v>88</v>
      </c>
      <c r="F11" s="62"/>
      <c r="G11" s="63">
        <v>9.3000000000000007</v>
      </c>
      <c r="H11" s="62">
        <v>7</v>
      </c>
      <c r="I11" s="86">
        <v>0.60357638888888887</v>
      </c>
      <c r="J11" s="61"/>
    </row>
    <row r="12" spans="1:11" s="58" customFormat="1" ht="15" x14ac:dyDescent="0.25">
      <c r="A12" s="58">
        <v>3</v>
      </c>
      <c r="B12" s="118" t="s">
        <v>89</v>
      </c>
      <c r="C12" s="119" t="s">
        <v>90</v>
      </c>
      <c r="D12" s="61" t="s">
        <v>77</v>
      </c>
      <c r="E12" s="61" t="s">
        <v>92</v>
      </c>
      <c r="F12" s="62"/>
      <c r="G12" s="63">
        <v>9.14</v>
      </c>
      <c r="H12" s="62">
        <v>5</v>
      </c>
      <c r="I12" s="117">
        <v>0.65206018518518516</v>
      </c>
      <c r="J12" s="61"/>
    </row>
    <row r="16" spans="1:11" s="72" customFormat="1" ht="15" x14ac:dyDescent="0.2">
      <c r="B16" s="69" t="s">
        <v>46</v>
      </c>
      <c r="C16" s="69" t="s">
        <v>47</v>
      </c>
      <c r="D16" s="69" t="s">
        <v>6</v>
      </c>
      <c r="E16" s="69" t="s">
        <v>50</v>
      </c>
      <c r="F16" s="70" t="s">
        <v>52</v>
      </c>
      <c r="G16" s="71" t="s">
        <v>53</v>
      </c>
      <c r="H16" s="70" t="s">
        <v>54</v>
      </c>
      <c r="I16" s="69" t="s">
        <v>55</v>
      </c>
      <c r="J16" s="69" t="s">
        <v>111</v>
      </c>
      <c r="K16" s="69" t="s">
        <v>112</v>
      </c>
    </row>
    <row r="17" spans="1:11" s="58" customFormat="1" ht="15" x14ac:dyDescent="0.25">
      <c r="A17" s="58">
        <v>1</v>
      </c>
      <c r="B17" s="118" t="s">
        <v>57</v>
      </c>
      <c r="C17" s="119" t="s">
        <v>58</v>
      </c>
      <c r="D17" s="61" t="s">
        <v>61</v>
      </c>
      <c r="E17" s="61" t="s">
        <v>62</v>
      </c>
      <c r="F17" s="62">
        <v>622.4</v>
      </c>
      <c r="G17" s="63">
        <v>9.99</v>
      </c>
      <c r="H17" s="62">
        <v>7</v>
      </c>
      <c r="I17" s="104">
        <v>0.66120370370370374</v>
      </c>
      <c r="J17" s="61" t="s">
        <v>107</v>
      </c>
      <c r="K17" s="61" t="s">
        <v>110</v>
      </c>
    </row>
    <row r="18" spans="1:11" s="58" customFormat="1" ht="15" x14ac:dyDescent="0.25">
      <c r="A18" s="58">
        <v>2</v>
      </c>
      <c r="B18" s="118" t="s">
        <v>69</v>
      </c>
      <c r="C18" s="119" t="s">
        <v>70</v>
      </c>
      <c r="D18" s="61" t="s">
        <v>61</v>
      </c>
      <c r="E18" s="61" t="s">
        <v>72</v>
      </c>
      <c r="F18" s="62">
        <v>500.1</v>
      </c>
      <c r="G18" s="63">
        <v>16.95</v>
      </c>
      <c r="H18" s="62">
        <v>4</v>
      </c>
      <c r="I18" s="104">
        <v>0.64656250000000004</v>
      </c>
      <c r="J18" s="61" t="s">
        <v>108</v>
      </c>
      <c r="K18" s="61" t="s">
        <v>109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Class. Prova 1 TR</vt:lpstr>
      <vt:lpstr>Class. Prova 1 TC</vt:lpstr>
      <vt:lpstr>Foglio1</vt:lpstr>
      <vt:lpstr>Foglio2</vt:lpstr>
      <vt:lpstr>'Class. Prova 1 TC'!Area_stampa</vt:lpstr>
      <vt:lpstr>'Class. Prova 1 TR'!Area_stampa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Sapri</dc:creator>
  <cp:lastModifiedBy>Slave</cp:lastModifiedBy>
  <cp:lastPrinted>2019-08-31T17:51:54Z</cp:lastPrinted>
  <dcterms:created xsi:type="dcterms:W3CDTF">2016-08-29T22:49:03Z</dcterms:created>
  <dcterms:modified xsi:type="dcterms:W3CDTF">2019-09-04T04:13:45Z</dcterms:modified>
</cp:coreProperties>
</file>